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295" windowHeight="5745" activeTab="4"/>
  </bookViews>
  <sheets>
    <sheet name="To bia" sheetId="1" r:id="rId1"/>
    <sheet name="CDKT" sheetId="2" r:id="rId2"/>
    <sheet name="KQKD" sheetId="3" r:id="rId3"/>
    <sheet name="LCTT" sheetId="4" r:id="rId4"/>
    <sheet name="T. Minh" sheetId="5" r:id="rId5"/>
    <sheet name="taisanhuuhinh" sheetId="6" r:id="rId6"/>
    <sheet name="von" sheetId="7" r:id="rId7"/>
    <sheet name="cctc" sheetId="8" r:id="rId8"/>
  </sheets>
  <externalReferences>
    <externalReference r:id="rId11"/>
    <externalReference r:id="rId12"/>
  </externalReferences>
  <definedNames>
    <definedName name="_xlnm.Print_Area" localSheetId="3">'LCTT'!$A$1:$N$49</definedName>
    <definedName name="_xlnm.Print_Area" localSheetId="4">'T. Minh'!$A$1:$M$929</definedName>
    <definedName name="_xlnm.Print_Area" localSheetId="6">'von'!$A$1:$K$29</definedName>
  </definedNames>
  <calcPr fullCalcOnLoad="1"/>
</workbook>
</file>

<file path=xl/comments5.xml><?xml version="1.0" encoding="utf-8"?>
<comments xmlns="http://schemas.openxmlformats.org/spreadsheetml/2006/main">
  <authors>
    <author>User</author>
  </authors>
  <commentList>
    <comment ref="B121"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<sst xmlns="http://schemas.openxmlformats.org/spreadsheetml/2006/main" count="1753" uniqueCount="1225">
  <si>
    <t>Lãi tiền gửi, tiền cho vay</t>
  </si>
  <si>
    <t xml:space="preserve">Các khoản điều chỉnh tăng hoặc giảm </t>
  </si>
  <si>
    <t>Cổ phiếu phổ thông đang lưu hành bình quân trong kỳ</t>
  </si>
  <si>
    <t>Bên liên quan</t>
  </si>
  <si>
    <t>Quỹ khen thưởng phúc lợi ( mã số 431) tại ngày 31/12/2009</t>
  </si>
  <si>
    <t>Trình bày lại</t>
  </si>
  <si>
    <t>Quỹ khen thưởng phúc lợi ( mã số 323) tại ngày 01/01/2010</t>
  </si>
  <si>
    <t>Tăng vốn</t>
  </si>
  <si>
    <t>Thặng dư</t>
  </si>
  <si>
    <t>Hoàn nhập</t>
  </si>
  <si>
    <t>Số dư cuối kỳ này</t>
  </si>
  <si>
    <t>Ngành nghề kinh doanh: Kinh doanh máy phát điện và sản xuất điện sinh khối.</t>
  </si>
  <si>
    <t>SỐ 3 ĐƯỜNG SỐ 1 KCN SÓNG THẦN, THỊ XÃ DĨ AN, TỈNH BÌNH DƯƠNG</t>
  </si>
  <si>
    <t>Dự phòng giảm giá hàng tồn kho</t>
  </si>
  <si>
    <t>Dự phòng phải trả dài hạn</t>
  </si>
  <si>
    <t>Thuế GTGT chờ hoàn thuế</t>
  </si>
  <si>
    <t>Phân phối quỹ năm 2011</t>
  </si>
  <si>
    <t>Lợi nhuận sau thuế năm 2011</t>
  </si>
  <si>
    <t>Chia cổ tức năm 2011</t>
  </si>
  <si>
    <t>Điều chỉnh giảm khác</t>
  </si>
  <si>
    <t>Điều chỉnh tăng khác</t>
  </si>
  <si>
    <t>Đầu tư chứng khoán ngắn hạn</t>
  </si>
  <si>
    <t>Ứng trước chi phí hoạt động bán hàng</t>
  </si>
  <si>
    <t>Cộng giá trị thuần hàng tồn kho</t>
  </si>
  <si>
    <t>Vật dụng văn phòng</t>
  </si>
  <si>
    <t>Nhà xưởng, vật kiến trúc</t>
  </si>
  <si>
    <t>Phương tiện vận tải, truyền dẫn</t>
  </si>
  <si>
    <t>Thiết bị, dụng cụ quản lý</t>
  </si>
  <si>
    <t>Tài sản cố định vô hình</t>
  </si>
  <si>
    <t>V.05</t>
  </si>
  <si>
    <t>Chi phí lắp các máy chưa xuất được hóa đơn</t>
  </si>
  <si>
    <t>THUYẾT MINH BÁO CÁO TÀI CHÍNH</t>
  </si>
  <si>
    <t>Niên độ kế toán của Công ty bắt đầu từ ngày 01 tháng 01 và kết thúc ngày 31 tháng 12 hàng năm.</t>
  </si>
  <si>
    <t>Doanh thu bán hàng</t>
  </si>
  <si>
    <t>Cộng</t>
  </si>
  <si>
    <t>Phải thu khác</t>
  </si>
  <si>
    <t>Tài sản ngắn hạn khác</t>
  </si>
  <si>
    <t>Nguyên liệu, vật liệu</t>
  </si>
  <si>
    <t>Hàng gửi đi bán</t>
  </si>
  <si>
    <t>Cộng giá gốc hàng tồn kho</t>
  </si>
  <si>
    <t>Khoản mục</t>
  </si>
  <si>
    <t>Máy móc thiết bị</t>
  </si>
  <si>
    <t>Phương tiện vận tải</t>
  </si>
  <si>
    <t>Tổng cộng</t>
  </si>
  <si>
    <t>Số dư cuối kỳ</t>
  </si>
  <si>
    <t>Quyền sử dụng đất</t>
  </si>
  <si>
    <t>Thuế thu nhập cá nhân</t>
  </si>
  <si>
    <t>Các khoản phải trả, phải nộp khác</t>
  </si>
  <si>
    <t>b. Chi tiết vốn đầu tư của chủ sở hữu</t>
  </si>
  <si>
    <t>Vốn đầu tư của chủ sở hữu</t>
  </si>
  <si>
    <t>d. Cổ tức</t>
  </si>
  <si>
    <t>Cổ tức đã công bố trên cổ phiếu phổ thông</t>
  </si>
  <si>
    <t>Cổ phiếu phổ thông</t>
  </si>
  <si>
    <t>Số lượng cổ phiếu được mua lại</t>
  </si>
  <si>
    <t>Số lượng cổ phiếu đang lưu hành</t>
  </si>
  <si>
    <t>Doanh thu thuần trao đổi sản phẩm, hàng hóa</t>
  </si>
  <si>
    <t>Chi phí nguyên liệu, vật liệu</t>
  </si>
  <si>
    <t>Chi phí nhân công</t>
  </si>
  <si>
    <t>Chi phí dịch vụ mua ngoài</t>
  </si>
  <si>
    <t>Lãi cơ bản trên cổ phiếu</t>
  </si>
  <si>
    <t>Thặng dư vốn cổ phần</t>
  </si>
  <si>
    <t>Quỹ dự phòng tài chính</t>
  </si>
  <si>
    <t>BÁO CÁO LƯU CHUYỂN TIỀN TỆ</t>
  </si>
  <si>
    <t>Tiền</t>
  </si>
  <si>
    <t>Các khoản đầu tư tài chính ngắn hạn</t>
  </si>
  <si>
    <t>Mã số</t>
  </si>
  <si>
    <t>Thuyết minh</t>
  </si>
  <si>
    <t>Phải thu khách hàng</t>
  </si>
  <si>
    <t>Hàng tồn kho</t>
  </si>
  <si>
    <t>Chi phí xây dựng cơ bản dở dang</t>
  </si>
  <si>
    <t>Tài sản dài hạn khác</t>
  </si>
  <si>
    <t>V.10</t>
  </si>
  <si>
    <t>TÀI SẢN</t>
  </si>
  <si>
    <t>NGUỒN VỐN</t>
  </si>
  <si>
    <t>Vay và nợ ngắn hạn</t>
  </si>
  <si>
    <t>VIỆT NAM</t>
  </si>
  <si>
    <t xml:space="preserve">CÔNG TY CỔ PHẦN CHẾ TẠO MÁY DZĨ AN  </t>
  </si>
  <si>
    <t>CÔNG TY CỔ PHẦN CHẾ TẠO MÁY DZĨ AN  - VIỆT NAM</t>
  </si>
  <si>
    <t>V.11</t>
  </si>
  <si>
    <t>V.12</t>
  </si>
  <si>
    <t>Chi phí phải trả</t>
  </si>
  <si>
    <t>Các khoản phải trả, phải nộp ngắn hạn khác</t>
  </si>
  <si>
    <t>V.13</t>
  </si>
  <si>
    <t>Nợ dài hạn</t>
  </si>
  <si>
    <t>Vốn chủ sở hữu</t>
  </si>
  <si>
    <t>V.14</t>
  </si>
  <si>
    <t>Cổ phiếu quỹ</t>
  </si>
  <si>
    <t>Chênh lệch tỷ giá hối đoái</t>
  </si>
  <si>
    <t>Chi phí thuế TNDN hiện hành</t>
  </si>
  <si>
    <t>Chi phí thuế TNDN hoãn lại</t>
  </si>
  <si>
    <t>Hàng bán bị trả lại</t>
  </si>
  <si>
    <t>Đầu tư dài hạn khác</t>
  </si>
  <si>
    <t>BÁO CÁO TÀI CHÍNH</t>
  </si>
  <si>
    <t>MÃ CHỨNG KHOÁN: DZM</t>
  </si>
  <si>
    <t>Tạm ứng</t>
  </si>
  <si>
    <t>Ký quỹ, ký cược ngắn hạn</t>
  </si>
  <si>
    <t>Cấp vốn cho Chi nhánh tại Cambodia</t>
  </si>
  <si>
    <t>Số dư đầu năm</t>
  </si>
  <si>
    <t>Mua trong năm</t>
  </si>
  <si>
    <t>Số dư cuối năm</t>
  </si>
  <si>
    <t>Khấu hao trong năm</t>
  </si>
  <si>
    <t>Giá trị còn lại</t>
  </si>
  <si>
    <t>Chi phí trả trước dài hạn</t>
  </si>
  <si>
    <t>Thuế xuất, nhập khẩu</t>
  </si>
  <si>
    <t>Khác</t>
  </si>
  <si>
    <t>Vay cá nhân</t>
  </si>
  <si>
    <t>Vốn góp đầu năm</t>
  </si>
  <si>
    <t>Cổ tức đã công bố sau ngày kết thúc niên độ</t>
  </si>
  <si>
    <t>Cổ tức đã công bố trên cổ phiếu ưu đãi</t>
  </si>
  <si>
    <t>Số lượng cổ phiếu đã bán ra công chúng</t>
  </si>
  <si>
    <t>Quý 4 năm 2012</t>
  </si>
  <si>
    <t xml:space="preserve">  Mẫu số B 09 - DN  </t>
  </si>
  <si>
    <t>Đơn vị tính: Đồng Việt Nam</t>
  </si>
  <si>
    <t>Báo cáo này chỉ trình bày số liệu của Văn Phòng Công ty Cổ Phần Chế Tạo Máy Dzĩ An Tại Việt Nam. Để hiểu một cách đầy đủ về tình hình hoạt động của công ty phải được đọc kèm cùng với các báo cáo tài chính của chi nhánh, các công ty con của Công ty và báo cáo tài chính hợp nhất.</t>
  </si>
  <si>
    <t>I.</t>
  </si>
  <si>
    <t>ĐẶC ĐIỂM HOẠT ĐỘNG CỦA DOANH NGHIỆP</t>
  </si>
  <si>
    <t>1.</t>
  </si>
  <si>
    <r>
      <t>Thành lập:</t>
    </r>
    <r>
      <rPr>
        <b/>
        <sz val="11"/>
        <color indexed="10"/>
        <rFont val="Times New Roman"/>
        <family val="1"/>
      </rPr>
      <t xml:space="preserve"> </t>
    </r>
  </si>
  <si>
    <t>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10 vào ngày 06 tháng 06 năm 2012.</t>
  </si>
  <si>
    <r>
      <t xml:space="preserve">Trụ sở chính: </t>
    </r>
    <r>
      <rPr>
        <sz val="11"/>
        <rFont val="Times New Roman"/>
        <family val="1"/>
      </rPr>
      <t>Số 3 - Đường số 1, KCN Sóng Thần 1, Thị Xã Dĩ An - Tỉnh Bình Dương.</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</si>
  <si>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</si>
  <si>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</si>
  <si>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t>Tổng vốn chủ sở hữu đến 31 tháng 12 năm 2011 là: 34.498.500.000 VNĐ (Ba mươi mốt tỷ không trăm bảy mươi chín ngàn tám trăm đồng ).</t>
  </si>
  <si>
    <t>Công ty có công ty con và chi nhánh như sau:</t>
  </si>
  <si>
    <t>Chi nhánh Công ty cổ phần chế tạo máy Dzĩ An tại Cam-Pu-Chia có tên giao dịch DZIMA CAMPUCHIA. Giấy chứng nhận Đầu tư ra nước ngoài số 215/BKH-ĐTRNN cấp ngày 23 tháng 01 năm 2009 do Bộ Kế Hoạch Và Đầu Tư của Nước Công Hòa Xã Hội Chủ Nghĩa Việt Nam cấp.</t>
  </si>
  <si>
    <t>Địa chỉ chi nhánh: R.202.Phkar Chhouk Tep 2 Hotel; #10-12 St 336, Sangkart Phsar Doemkor, Khan Toul Kork, Phnom Penh, Cambodia.</t>
  </si>
  <si>
    <t>Tổng vốn đầu tư của dự án ra nước ngoài của Công Ty Cổ Phần Chế Tạo Máy Dzĩ An là 800.000 (Tám trăm nghìn) đô la Mỹ; tương đương 14.000.000.000 (mười bốn tỉ) đồng Việt Nam.</t>
  </si>
  <si>
    <t>2.</t>
  </si>
  <si>
    <t>Thành lập Công ty TNHH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(ba triệu năm trăm nghìn đô la Mỹ).</t>
  </si>
  <si>
    <t>Địa chỉ trụ sở chính: Ấp Tuol Vihea, Xã Shiro Pi Sok, Huyện Tboung Khmum, Tỉnh Kompong Cham, Cambodia</t>
  </si>
  <si>
    <t>Ngành nghề kinh doanh: Nhà máy điện sinh khối chạy bằng trấu hay các loại phế liệu khác với công suất 3.000 KW</t>
  </si>
  <si>
    <t>3.</t>
  </si>
  <si>
    <t>Ngày 14/06/2012, Công ty Cổ Phần Chế Tạo Máy Dzĩ An tiến hành góp vốn đầu tư 100% (mua lại) vào Cty TNHH MTV Chế Tạo Máy An Tâm. Theo biên bản thỏa thuận giá mua dự kiến sẽ là khoảng 8,5 tỷ. Hiện nay, Công ty đang tiến hành các thủ tục khóa sổ kế toán và lập báo cáo tài chính, để hai bên bàn giao tài sản và thanh lý hợp đồng mua bán.</t>
  </si>
  <si>
    <t xml:space="preserve">Hình thức sở hữu vốn: </t>
  </si>
  <si>
    <t>Cổ phần.</t>
  </si>
  <si>
    <t xml:space="preserve">Lĩnh vực kinh doanh: </t>
  </si>
  <si>
    <t>Sản xuất và kinh doanh.</t>
  </si>
  <si>
    <t>4.</t>
  </si>
  <si>
    <r>
      <t>Ngành nghề kinh doanh:</t>
    </r>
    <r>
      <rPr>
        <b/>
        <sz val="11"/>
        <color indexed="10"/>
        <rFont val="Times New Roman"/>
        <family val="1"/>
      </rPr>
      <t xml:space="preserve"> </t>
    </r>
  </si>
  <si>
    <t>5.</t>
  </si>
  <si>
    <t xml:space="preserve">Đặc điểm hoạt động của doanh nghiệp trong kỳ tài chính có ảnh hưởng đến báo cáo tài chính: </t>
  </si>
  <si>
    <t>Lạm phát tăng và lãi suất cho vay tăng ảnh hưởng đến toàn bộ chi phí đầu vào của công ty tăng theo.</t>
  </si>
  <si>
    <t>6.</t>
  </si>
  <si>
    <t>II.</t>
  </si>
  <si>
    <t>NIÊN ĐỘ KẾ TOÁN, ĐƠN VỊ TIỀN TỆ SỬ DỤNG TRONG KẾ TOÁN</t>
  </si>
  <si>
    <t>Niên độ kế toán</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</si>
  <si>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</si>
  <si>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</si>
  <si>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</si>
  <si>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</si>
  <si>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</si>
  <si>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</si>
  <si>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</si>
  <si>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</si>
  <si>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</si>
  <si>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</si>
  <si>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</si>
  <si>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</si>
  <si>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 xml:space="preserve">Hình thức kế toán áp dụng: </t>
  </si>
  <si>
    <t>Nhật ký chung.</t>
  </si>
  <si>
    <t>IV.</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</si>
  <si>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</si>
  <si>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</si>
  <si>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</si>
  <si>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</si>
  <si>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</si>
  <si>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</si>
  <si>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</si>
  <si>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</si>
  <si>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</si>
  <si>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</si>
  <si>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</si>
  <si>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 xml:space="preserve">Nguyên tắc ghi nhận hàng tồn kho: </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</si>
  <si>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</si>
  <si>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</si>
  <si>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</si>
  <si>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</si>
  <si>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</si>
  <si>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---&gt; đoạn 18-19-20 VAS 02</t>
  </si>
  <si>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</si>
  <si>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</si>
  <si>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</si>
  <si>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</si>
  <si>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</si>
  <si>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</si>
  <si>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</si>
  <si>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</si>
  <si>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</si>
  <si>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</si>
  <si>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trúc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</si>
  <si>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</si>
  <si>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</si>
  <si>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</si>
  <si>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</si>
  <si>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</si>
  <si>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</si>
  <si>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</si>
  <si>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</si>
  <si>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</si>
  <si>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</si>
  <si>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</si>
  <si>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</si>
  <si>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</si>
  <si>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</si>
  <si>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</si>
  <si>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</si>
  <si>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</si>
  <si>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</si>
  <si>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</si>
  <si>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</si>
  <si>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</si>
  <si>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</si>
  <si>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</si>
  <si>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</si>
  <si>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</si>
  <si>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</si>
  <si>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</si>
  <si>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</si>
  <si>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</si>
  <si>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</si>
  <si>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</si>
  <si>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</si>
  <si>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</si>
  <si>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</si>
  <si>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 xml:space="preserve"> 5 - 50 năm </t>
  </si>
  <si>
    <t>Máy móc, thiết bị</t>
  </si>
  <si>
    <t xml:space="preserve"> 3 - 20 năm </t>
  </si>
  <si>
    <t xml:space="preserve"> 4 - 30 năm </t>
  </si>
  <si>
    <t xml:space="preserve"> 5 - 10 năm </t>
  </si>
  <si>
    <t xml:space="preserve"> 5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</si>
  <si>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</si>
  <si>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</si>
  <si>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</si>
  <si>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</si>
  <si>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</si>
  <si>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</si>
  <si>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</si>
  <si>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</si>
  <si>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</si>
  <si>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</si>
  <si>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Lưu ý chỉnh cho phù hợp từng Cty</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</si>
  <si>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</si>
  <si>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</si>
  <si>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</si>
  <si>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</si>
  <si>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</si>
  <si>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</si>
  <si>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</si>
  <si>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</si>
  <si>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</si>
  <si>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</si>
  <si>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</si>
  <si>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</si>
  <si>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</si>
  <si>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rPr>
        <b/>
        <sz val="11"/>
        <rFont val="Times New Roman"/>
        <family val="1"/>
      </rPr>
      <t>Nguyên tắc ghi nhận các khoản đầu tư ngắn hạn khác:</t>
    </r>
    <r>
      <rPr>
        <sz val="11"/>
        <rFont val="Times New Roman"/>
        <family val="1"/>
      </rPr>
      <t xml:space="preserve"> Là các khoản đầu tư như: cho vay (tiền gửi có ký hạn) thời hạn thu hồi dưới 1 năm (đầu tư ngắn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</si>
  <si>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</si>
  <si>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</si>
  <si>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</si>
  <si>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</si>
  <si>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(đầu tư vào công ty con) được lập khi Công ty khi xác định được các khoản đầu tư này bị giảm sút giá trị không phải tạm thời và ngoài kế hoạch do kết quả hoạt động của các công ty con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</si>
  <si>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</si>
  <si>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7.</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</si>
  <si>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</si>
  <si>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</si>
  <si>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---&gt; đoạn 03,06,07 VAS 16</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</si>
  <si>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</si>
  <si>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</si>
  <si>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8.</t>
  </si>
  <si>
    <t>Nguyên tắc ghi nhận và vốn hoá các khoản chi phí khác:</t>
  </si>
  <si>
    <r>
      <t xml:space="preserve">Chi phí trả trước ngắn hạn bao gồm: </t>
    </r>
    <r>
      <rPr>
        <sz val="11"/>
        <rFont val="Times New Roman"/>
        <family val="1"/>
      </rPr>
      <t>máy móc và công cụ dụng cụ không đủ tiêu chuẩn hình thành tài sản cố định và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</si>
  <si>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</si>
  <si>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</si>
  <si>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</si>
  <si>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</si>
  <si>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9.</t>
  </si>
  <si>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</si>
  <si>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và các chi phí phải trả khác.</t>
    </r>
  </si>
  <si>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</si>
  <si>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</si>
  <si>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</si>
  <si>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</si>
  <si>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10.</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</si>
  <si>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</si>
  <si>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</si>
  <si>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</si>
  <si>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</si>
  <si>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</si>
  <si>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</si>
  <si>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</si>
  <si>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</si>
  <si>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</si>
  <si>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</si>
  <si>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</si>
  <si>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</si>
  <si>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t>
  </si>
  <si>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</si>
  <si>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</si>
  <si>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</si>
  <si>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11.</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</si>
  <si>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</si>
  <si>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</si>
  <si>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</si>
  <si>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</si>
  <si>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</si>
  <si>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</si>
  <si>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</si>
  <si>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</si>
  <si>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</si>
  <si>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t xml:space="preserve">Doanh thu hoạt động tài chính phản ánh doanh thu từ tiền lãi,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</si>
  <si>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</si>
  <si>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</si>
  <si>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</si>
  <si>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</si>
  <si>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</si>
  <si>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</si>
  <si>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</si>
  <si>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</si>
  <si>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</si>
  <si>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</si>
  <si>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</si>
  <si>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</si>
  <si>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</si>
  <si>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</si>
  <si>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</si>
  <si>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</si>
  <si>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</si>
  <si>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</si>
  <si>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12.</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</si>
  <si>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</si>
  <si>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</si>
  <si>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</si>
  <si>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13.</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</si>
  <si>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</si>
  <si>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</si>
  <si>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</si>
  <si>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</si>
  <si>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</si>
  <si>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</si>
  <si>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</si>
  <si>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</si>
  <si>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</si>
  <si>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</si>
  <si>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---&gt; điền những quy định thuế và ưu đãi thuế riêng của công ty</t>
  </si>
  <si>
    <t>Theo công văn số 4830/CT-TT&amp;HT ngày 23/07/2008 của Cục Thuế tỉnh Bình Dương trả lời cho Công ty được hưởng thuế suất ưu đãi 15% trong 12 năm và thời gian hưởng thuế suất ưu đãi còn lại từ năm 2004 đến hết năm 2012 và tiếp tục được giảm 50% số thuế TNDN phải nộp thêm 6 năm kể từ năm 2004 đến hết năm 2009.</t>
  </si>
  <si>
    <t>14.</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</si>
  <si>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</si>
  <si>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</si>
  <si>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</si>
  <si>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</si>
  <si>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</si>
  <si>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</si>
  <si>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nếu có sự khác biệt trọng yếu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</si>
  <si>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</si>
  <si>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</si>
  <si>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</si>
  <si>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</si>
  <si>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</si>
  <si>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</si>
  <si>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</si>
  <si>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</si>
  <si>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</si>
  <si>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</si>
  <si>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</si>
  <si>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</si>
  <si>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</si>
  <si>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</si>
  <si>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</si>
  <si>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</si>
  <si>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</si>
  <si>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17.</t>
  </si>
  <si>
    <t>Các nguyên tắc và phương pháp kế toán khác</t>
  </si>
  <si>
    <t>Nếu có phát sinh những khoản khác thì trình bày đặc thù của khách hàng.</t>
  </si>
  <si>
    <t>15.</t>
  </si>
  <si>
    <t>1. Nguyên tắc ghi nhận thông tin về các bên liên quan:</t>
  </si>
  <si>
    <t>Các bên được coi là liên quan nếu một bên có khả năng kiểm soát hoặc có ảnh hưởng đáng kể đối với bên kia trong việc ra quyết định về các chính sách tài chính hoạt động.</t>
  </si>
  <si>
    <r>
      <rPr>
        <b/>
        <sz val="11"/>
        <color indexed="56"/>
        <rFont val="Times New Roman"/>
        <family val="1"/>
      </rPr>
      <t>Các bên liên quan cần được trình bày gồm</t>
    </r>
    <r>
      <rPr>
        <sz val="11"/>
        <color indexed="56"/>
        <rFont val="Times New Roman"/>
        <family val="1"/>
      </rPr>
      <t xml:space="preserve">: </t>
    </r>
    <r>
      <rPr>
        <sz val="11"/>
        <rFont val="Times New Roman"/>
        <family val="1"/>
      </rPr>
      <t>Công ty mẹ; công ty con; các bên liên doanh; cơ sở kinh doanh đồng kiểm soát; các công ty liên kết; các cá nhân có quyền trực tiếp hoặc gián tiếp biểu quyết ở công ty dẫn đến tính ảnh hưởng đáng kể tới công ty, kể cả các thành viên mật thiết trong gia đình của các cá nhân này; các nhân viên chủ chốt có quyền và trách nhiệm lập kế hoạch, quản lý và hoạt động của công ty; các doanh nghiệp của các cá nhân có ảnh hưởng đáng kể đang nắm quyền quản lý, kiểm soát và chi phối công ty.</t>
    </r>
  </si>
  <si>
    <r>
      <rPr>
        <b/>
        <sz val="11"/>
        <color indexed="56"/>
        <rFont val="Times New Roman"/>
        <family val="1"/>
      </rPr>
      <t>Các giao dịch chủ yếu giữa các bên liên quan được trình bày trong thuyết minh báo cáo tài chính:</t>
    </r>
    <r>
      <rPr>
        <sz val="11"/>
        <color indexed="56"/>
        <rFont val="Times New Roman"/>
        <family val="1"/>
      </rPr>
      <t xml:space="preserve">  </t>
    </r>
    <r>
      <rPr>
        <sz val="11"/>
        <rFont val="Times New Roman"/>
        <family val="1"/>
      </rPr>
      <t>Mua hoặc bán hàng hóa, tài sản;  Cung cấp hay nhận dịch vụ;  Giao dịch đại lý; Giao dịch thuê tài sản; Chuyển giao về nghiên cứu và phát triển; Thỏa thuận về giấy phép; Các khoản góp vốn, vay và tài trợ; Bảo lãnh và thế chấp; Các hợp đồng quản lý...</t>
    </r>
  </si>
  <si>
    <t>2. Nguyên tắc trình bày tài sản, doanh thu, kết quả kinh doanh theo bộ phận.</t>
  </si>
  <si>
    <r>
      <t xml:space="preserve">Các bộ phận cần lập báp cáo: </t>
    </r>
    <r>
      <rPr>
        <sz val="11"/>
        <color indexed="12"/>
        <rFont val="Times New Roman"/>
        <family val="1"/>
      </rPr>
      <t xml:space="preserve">là một bộ phận theo lĩnh vực kinh doanh hoặc một bộ phận theo khu vực địa lý được xác định dựa trên định nghĩa sau: </t>
    </r>
  </si>
  <si>
    <r>
      <rPr>
        <b/>
        <sz val="11"/>
        <color indexed="56"/>
        <rFont val="Times New Roman"/>
        <family val="1"/>
      </rPr>
      <t>Bộ phận theo lĩnh vực kinh doanh:</t>
    </r>
    <r>
      <rPr>
        <sz val="11"/>
        <color indexed="56"/>
        <rFont val="Times New Roman"/>
        <family val="1"/>
      </rPr>
      <t xml:space="preserve"> </t>
    </r>
    <r>
      <rPr>
        <sz val="11"/>
        <color indexed="12"/>
        <rFont val="Times New Roman"/>
        <family val="1"/>
      </rPr>
      <t>Là một bộ phận có thể phân biệt được của một doanh nghiệp tham gia vào sản xuất hoặc cung cấp sản phẩm, dịch vụ riêng lẻ, một nhóm các sản phẩm hoặc các dịch vụ có liên quan đến bộ phận này chịu rủi ro và lợi ích kinh tế khác với bộ phận kinh doanh khác. Một lĩnh vực kinh doanh không bao gồm các sản phẩm, dịch vụ có rủi ro và lợi ích kinh tế khác biệt đáng kể. Có những điểm không tương đồng với một hoặc vài nhân tố trong định nghĩa bộ phận theo lĩnh vực kinh doanh nhưng các sản phẩm, dịch vụ trong một lĩnh vực kinh doanh phải tương đồng phần lớn nhân tố.</t>
    </r>
  </si>
  <si>
    <r>
      <rPr>
        <b/>
        <sz val="11"/>
        <rFont val="Times New Roman"/>
        <family val="1"/>
      </rPr>
      <t>Bộ phận theo khu vực địa lý:</t>
    </r>
    <r>
      <rPr>
        <sz val="11"/>
        <rFont val="Times New Roman"/>
        <family val="1"/>
      </rPr>
      <t xml:space="preserve"> </t>
    </r>
    <r>
      <rPr>
        <sz val="11"/>
        <color indexed="12"/>
        <rFont val="Times New Roman"/>
        <family val="1"/>
      </rPr>
      <t>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 Một khu vực địa lý không bao gồm các hoạt động trong môi trường kinh tế có rủi ro và lợi ích kinh tế khác biệt đáng kể. Một khu vực địa lý có thể là một quốc gia, hai hay nhiều quốc gia hoặc một, hai hay nhiều tỉnh, thành phố trong cả nước.</t>
    </r>
  </si>
  <si>
    <t>16.</t>
  </si>
  <si>
    <t>Công cụ tài chính:</t>
  </si>
  <si>
    <t>Tài sản tài chính</t>
  </si>
  <si>
    <t>Theo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</si>
  <si>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</si>
  <si>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Các tài sản tài chính của công ty bao gồm tiền và các khoản tiền gửi có kỳ hạn, các khoản phải thu khách hàng và phải thu khác.</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</si>
  <si>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</si>
  <si>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</si>
  <si>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</si>
  <si>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Nợ phải trả tài chính của Công ty bao gồm các khoản vay và phải trả người bán.</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</si>
  <si>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</si>
  <si>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</si>
  <si>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V. THÔNG TIN BỔ SUNG CHO CÁC KHOẢN MỤC TRÌNH BÀY TRONG BẢNG CÂN ĐỐI KẾ TOÁN.</t>
  </si>
  <si>
    <t>Tiền và các khoản tương tương tiền</t>
  </si>
  <si>
    <t xml:space="preserve">Tiền mặt </t>
  </si>
  <si>
    <t>Tiền gửi ngân hàng</t>
  </si>
  <si>
    <t>Tiền gửi ngân hàng VNĐ</t>
  </si>
  <si>
    <t xml:space="preserve">Tiền gửi ngân hàng USD </t>
  </si>
  <si>
    <t xml:space="preserve">Tiền gửi ngân hàng EUR </t>
  </si>
  <si>
    <t xml:space="preserve">Tiền đang chuyển </t>
  </si>
  <si>
    <t>Các khoản tương đương tiền</t>
  </si>
  <si>
    <t>Các khoản đầu tư ngắn hạn</t>
  </si>
  <si>
    <t>Tiền gửi có kỳ hạn &gt; 3 tháng</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</si>
  <si>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</si>
  <si>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</si>
  <si>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</si>
  <si>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</si>
  <si>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</si>
  <si>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</si>
  <si>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</si>
  <si>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</si>
  <si>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</si>
  <si>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</si>
  <si>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Các khoản phải thu ngắn hạn khác</t>
  </si>
  <si>
    <t>Phải thu về cổ phần hóa</t>
  </si>
  <si>
    <t>Phải thu về cổ tức và lợi nhuận được chia</t>
  </si>
  <si>
    <t xml:space="preserve">Thuế nhập khẩu tạm nộp </t>
  </si>
  <si>
    <t>Hàng mua đang đi đường</t>
  </si>
  <si>
    <t>Công cụ, dụng cụ</t>
  </si>
  <si>
    <t>Chi phí SX, KD dở dang</t>
  </si>
  <si>
    <t xml:space="preserve">Thành phẩm </t>
  </si>
  <si>
    <t>Hàng hoá</t>
  </si>
  <si>
    <t xml:space="preserve">Hàng hoá kho bảo thuế </t>
  </si>
  <si>
    <t>Hàng hoá bất động sản</t>
  </si>
  <si>
    <t xml:space="preserve">(-) Dự phòng giảm giá hàng tồn kho </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</si>
  <si>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</si>
  <si>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</si>
  <si>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</si>
  <si>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</si>
  <si>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 hàng tồn kho lâu năm không sử dụng, hư hỏng.</t>
  </si>
  <si>
    <t>Thuế và các khoản phải thu nhà nước</t>
  </si>
  <si>
    <t>Thuế TNDN nộp thừa</t>
  </si>
  <si>
    <t>Các khoản thuế khác phải thu Nhà nước</t>
  </si>
  <si>
    <t>lctt</t>
  </si>
  <si>
    <t>Kí quỹ mở LC, bảo lãnh bảo hành</t>
  </si>
  <si>
    <t>Tài sản thiếu chờ xử lý</t>
  </si>
  <si>
    <t>Vốn kinh doanh đơn vị trực thuộc</t>
  </si>
  <si>
    <t>Phải thu dài hạn khác</t>
  </si>
  <si>
    <t>Ký quỹ, ký cược dài hạn</t>
  </si>
  <si>
    <t>Các khoản tiền nhận ủy thác</t>
  </si>
  <si>
    <t>Cho vay không lãi</t>
  </si>
  <si>
    <t>Tài sản cố định hữu hình</t>
  </si>
  <si>
    <t>Nhà cửa, vật kiến trúc</t>
  </si>
  <si>
    <t xml:space="preserve"> Tổng cộng </t>
  </si>
  <si>
    <t>----&gt; nếu bảng này bị dài quá có thể trình bảy bảng sang một sheet riêng- định dạng giấy ngang</t>
  </si>
  <si>
    <t xml:space="preserve">Nguyên giá </t>
  </si>
  <si>
    <t>Trình bày ở tài sản cố định hữu hình</t>
  </si>
  <si>
    <t>ĐT XDCB h.thành</t>
  </si>
  <si>
    <t>Tăng khác</t>
  </si>
  <si>
    <t>Chuyển sang BĐS</t>
  </si>
  <si>
    <t>Thanh lý, nhượng bán</t>
  </si>
  <si>
    <t>Giảm khác</t>
  </si>
  <si>
    <t xml:space="preserve">Giá trị hao mòn lũy kế </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</si>
  <si>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</si>
  <si>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</si>
  <si>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</si>
  <si>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</si>
  <si>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</si>
  <si>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</si>
  <si>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</si>
  <si>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</si>
  <si>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</si>
  <si>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</si>
  <si>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</si>
  <si>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</si>
  <si>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</si>
  <si>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</si>
  <si>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</si>
  <si>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</si>
  <si>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</si>
  <si>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Phần mềm 
máy vi tính</t>
  </si>
  <si>
    <t>Tạo ra từ nội bộ DN</t>
  </si>
  <si>
    <t>Tăng do hợp nhất KD</t>
  </si>
  <si>
    <t xml:space="preserve"> </t>
  </si>
  <si>
    <t>Khấu hao trong kỳ</t>
  </si>
  <si>
    <t xml:space="preserve">                          -   </t>
  </si>
  <si>
    <t xml:space="preserve">                        -   </t>
  </si>
  <si>
    <t xml:space="preserve">* Thuyết minh số liệu và các giải trình khác: </t>
  </si>
  <si>
    <t>Tài sản cố định vô hình là quyền sử dụng đất có thời hạn tại khu công nghiệp Sóng Thần 1, Dĩ An, Bình Dương được dùng để thế chấp cho các khoản vay trong kỳ.</t>
  </si>
  <si>
    <t>Chi phí xây dựng cơ bản dở dang cho các dự án</t>
  </si>
  <si>
    <t>Chi phí khảo sát địa chất Nhà máy tại Đà Nẵng</t>
  </si>
  <si>
    <t>Chi phí khảo sát địa chất Nhà máy Tonlebet</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</si>
  <si>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</si>
  <si>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</si>
  <si>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</si>
  <si>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</si>
  <si>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</si>
  <si>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</si>
  <si>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</si>
  <si>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</si>
  <si>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</si>
  <si>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</si>
  <si>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</si>
  <si>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</si>
  <si>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</si>
  <si>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</si>
  <si>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</si>
  <si>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</si>
  <si>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</si>
  <si>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</si>
  <si>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</si>
  <si>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</si>
  <si>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</si>
  <si>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</si>
  <si>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</si>
  <si>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</si>
  <si>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</si>
  <si>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 Các khoản đầu tư tài chính dài hạn  </t>
  </si>
  <si>
    <t>Tỷ lệ</t>
  </si>
  <si>
    <t xml:space="preserve">Đầu tư vào công ty con </t>
  </si>
  <si>
    <t>(1)</t>
  </si>
  <si>
    <t>Đầu tư vào Cty TNHH MTV Chế Tạo Máy An Tâm</t>
  </si>
  <si>
    <t>(2)</t>
  </si>
  <si>
    <t>Công ty TNHH Nhà Máy Tonlebet - Cambodia</t>
  </si>
  <si>
    <t xml:space="preserve">Đầu tư dài hạn khác </t>
  </si>
  <si>
    <t xml:space="preserve">Đầu tư cổ phiếu </t>
  </si>
  <si>
    <t>+ Cty A - mã CK</t>
  </si>
  <si>
    <t>Đầu tư trái phiếu</t>
  </si>
  <si>
    <t>+ Cty A</t>
  </si>
  <si>
    <t>Đầu tư tín phiếu</t>
  </si>
  <si>
    <t>Cho vay dài hạn</t>
  </si>
  <si>
    <t>(3)</t>
  </si>
  <si>
    <t xml:space="preserve">Dự phòng giảm giá đầu tư tài chính dài hạn </t>
  </si>
  <si>
    <t>Ghi âm</t>
  </si>
  <si>
    <t>1. Ngày 14/06/2012, Công ty Cổ Phần Chế Tạo Máy Dzĩ An tiến hành góp vốn đầu tư 100% (mua lại) vào Cty TNHH MTV Chế Tạo Máy An Tâm. Theo biên bản thỏa thuận giá mua dự kiến sẽ là khoảng 8,4 tỷ. Hiện nay, Công ty đang tiến hành các thủ tục khóa sổ kế toán và lập báo cáo tài chính, để hai bên bàn giao tài sản và thanh lý hợp đồng mua bán.</t>
  </si>
  <si>
    <t>2. Công ty TNHH MTV Nhà Máy Điện Sinh Khối Tonlebet đã đi vào hoạt động vào năm 2011.  Nhà máy điện đi vào hoạt động, tuy nhiên hiện nay vẫn chưa chạy ra điện ổn định, công suất không như dự kiến ban đầu.</t>
  </si>
  <si>
    <t>3. Dự phòng khoản lỗ ngoài kế hoạch của công ty con tại Cambodia.</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</si>
  <si>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</si>
  <si>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</si>
  <si>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</si>
  <si>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</si>
  <si>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</si>
  <si>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</si>
  <si>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Ký quỹ ký cược dài hạn</t>
  </si>
  <si>
    <t>+ Công ty ….</t>
  </si>
  <si>
    <t xml:space="preserve">10. </t>
  </si>
  <si>
    <t>Vay ngân hàng</t>
  </si>
  <si>
    <t>Chi nhánh ngân hàng Công Thương - KCN Bình Dương</t>
  </si>
  <si>
    <t>Vay bằng VNĐ</t>
  </si>
  <si>
    <t>Vay bằng USD</t>
  </si>
  <si>
    <t>Nợ dài hạn đến hạn trả</t>
  </si>
  <si>
    <t>Thuyết minh các khoản nợ vay ngân hàng</t>
  </si>
  <si>
    <t>Số hợp đồng</t>
  </si>
  <si>
    <t>Ngày vay</t>
  </si>
  <si>
    <t>Thời hạn</t>
  </si>
  <si>
    <t>Lãi suất</t>
  </si>
  <si>
    <t>Hình thức 
đảm bảo</t>
  </si>
  <si>
    <t>12.00050/HĐTD.HM</t>
  </si>
  <si>
    <t>06/06/2012</t>
  </si>
  <si>
    <t>12 tháng</t>
  </si>
  <si>
    <t>Thả nổi</t>
  </si>
  <si>
    <t>Thế chấp động sản và bất động sản.</t>
  </si>
  <si>
    <t>Thuế và các khoản phải nộp Nhà nước</t>
  </si>
  <si>
    <t>Thuế giá trị gia tăng</t>
  </si>
  <si>
    <t>Thuế tiêu thụ đặc biệt</t>
  </si>
  <si>
    <t>Thuế thu nhập doanh nghiệp</t>
  </si>
  <si>
    <t>Thuế tài nguyên</t>
  </si>
  <si>
    <t>Thuế nhà đất và tiền thuê đất</t>
  </si>
  <si>
    <t>Các loại thuế khác</t>
  </si>
  <si>
    <t>Các khoản phí, lệ phí và các khoản phải nộp khác</t>
  </si>
  <si>
    <t>Trích trước tiền lương trong thời gian nghỉ phép</t>
  </si>
  <si>
    <t>Chi phí sữa chữa lớn TSCĐ</t>
  </si>
  <si>
    <t>Chi phí lãi vay</t>
  </si>
  <si>
    <t>Chi phí trong thời gian ngừng kinh doanh</t>
  </si>
  <si>
    <t>Tài sản thừa chờ giải quyết</t>
  </si>
  <si>
    <t>Kinh phí công đoàn</t>
  </si>
  <si>
    <t xml:space="preserve">Bảo hiểm xã hội, y tế </t>
  </si>
  <si>
    <t>Bảo hiểm y tế</t>
  </si>
  <si>
    <t xml:space="preserve">Phải trả về cổ phần hoá </t>
  </si>
  <si>
    <t xml:space="preserve">Nhận ký quỹ, ký cược ngắn hạn </t>
  </si>
  <si>
    <t>Lương &amp; thưởng theo doanh thu</t>
  </si>
  <si>
    <t>Trích trước chi phí lắp đã xuất hóa đơn</t>
  </si>
  <si>
    <t>19.</t>
  </si>
  <si>
    <t>Phải trả dài hạn nội bộ</t>
  </si>
  <si>
    <t>Vay dài hạn nội bộ</t>
  </si>
  <si>
    <t>Phải trả công ty mẹ</t>
  </si>
  <si>
    <t>Phải trả dài hạn nội bộ khác</t>
  </si>
  <si>
    <t>20.</t>
  </si>
  <si>
    <t>Vay và nợ dài hạn</t>
  </si>
  <si>
    <t>Vay dài hạn</t>
  </si>
  <si>
    <t>+ Ngân hàng A</t>
  </si>
  <si>
    <t>+ Ngân hàng B</t>
  </si>
  <si>
    <t>Vay đối tượng khác</t>
  </si>
  <si>
    <t>Trái phiếu phát hành</t>
  </si>
  <si>
    <t>Thuê tài chính</t>
  </si>
  <si>
    <t>Nợ dài hạn khác</t>
  </si>
  <si>
    <t>Ngân hàng A gồm có các hợp đồng vay sau:</t>
  </si>
  <si>
    <t>Ngày đáo hạn</t>
  </si>
  <si>
    <t>Hình thức đảm bảo</t>
  </si>
  <si>
    <t>Thuyết minh các khoản nợ thuê tài chính</t>
  </si>
  <si>
    <t>Ngày thuê</t>
  </si>
  <si>
    <t>Ghi chú</t>
  </si>
  <si>
    <t>Vào ngày 31 tháng 12 năm 2010, các khoản tiền thuê phải trả trong tương lai theo hợp đồng thuê tài chính được trình bày như sau:</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</si>
  <si>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</si>
  <si>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</si>
  <si>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</si>
  <si>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</si>
  <si>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</si>
  <si>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</si>
  <si>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</si>
  <si>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</si>
  <si>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</si>
  <si>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</si>
  <si>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</si>
  <si>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</si>
  <si>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</si>
  <si>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</si>
  <si>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</si>
  <si>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</si>
  <si>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</si>
  <si>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</si>
  <si>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</si>
  <si>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</si>
  <si>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</si>
  <si>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</si>
  <si>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</si>
  <si>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Dự phòng bảo hành sản phẩm máy phát điện</t>
  </si>
  <si>
    <t xml:space="preserve">a. Bảng đối chiếu biến động của Vốn chủ sở hữu </t>
  </si>
  <si>
    <t xml:space="preserve">Nếu phát sinh ÍT CỘT  thì thể hiện trang dọc này </t>
  </si>
  <si>
    <t>Vốn đầu tư của chủ sỡ hữu</t>
  </si>
  <si>
    <t xml:space="preserve"> Lợi nhuận sau thuế chưa phân phối </t>
  </si>
  <si>
    <t xml:space="preserve"> Cộng </t>
  </si>
  <si>
    <t>Số dư đầu năm trước</t>
  </si>
  <si>
    <t>Trình bày ở sheet Vốn</t>
  </si>
  <si>
    <t>Lợi nhuận</t>
  </si>
  <si>
    <t>Số dư cuối năm trước</t>
  </si>
  <si>
    <t>Số dư đầu năm nay</t>
  </si>
  <si>
    <t>Số dư cuối năm nay</t>
  </si>
  <si>
    <t>Vốn góp của Nhà nước</t>
  </si>
  <si>
    <t>Vốn góp của các cổ đông</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</si>
  <si>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</si>
  <si>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</si>
  <si>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</si>
  <si>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</si>
  <si>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tăng trong kỳ</t>
  </si>
  <si>
    <t>Vốn góp giảm trong năm</t>
  </si>
  <si>
    <t>Vốn góp cuối kỳ</t>
  </si>
  <si>
    <t>Cổ tức, lợi nhuận đã chia</t>
  </si>
  <si>
    <t>Chưa công bố</t>
  </si>
  <si>
    <t>Cổ tức của cổ phiếu ưu đãi lũy kế chưa ghi nhận</t>
  </si>
  <si>
    <t xml:space="preserve">                     -   </t>
  </si>
  <si>
    <t>đ. Cổ phiếu</t>
  </si>
  <si>
    <t>Số lượng cổ phiếu đăng ký phát hành</t>
  </si>
  <si>
    <t>Cổ phiếu ưu đãi</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</si>
  <si>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</si>
  <si>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</si>
  <si>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</si>
  <si>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</si>
  <si>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</si>
  <si>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</si>
  <si>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</si>
  <si>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</si>
  <si>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</si>
  <si>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</si>
  <si>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</si>
  <si>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</si>
  <si>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</si>
  <si>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</si>
  <si>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</si>
  <si>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</si>
  <si>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</si>
  <si>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</si>
  <si>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</si>
  <si>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</si>
  <si>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</si>
  <si>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</si>
  <si>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</si>
  <si>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</si>
  <si>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</si>
  <si>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</si>
  <si>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HOẠT ĐỘNG KINH DOANH.</t>
  </si>
  <si>
    <t>01.</t>
  </si>
  <si>
    <t>Doanh thu bán hàng và cung cấp dịch vụ</t>
  </si>
  <si>
    <t>Doanh thu cung cấp dịch vụ</t>
  </si>
  <si>
    <t>Doanh thu hợp đồng xây dựng (*)</t>
  </si>
  <si>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</si>
  <si>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</si>
  <si>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</si>
  <si>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</si>
  <si>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</si>
  <si>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t>
  </si>
  <si>
    <t xml:space="preserve">Tổng doanh thu lũy kế của hợp đồng xây dựng </t>
  </si>
  <si>
    <t>được ghi nhận đến thời điểm lập báo cáo tài chính</t>
  </si>
  <si>
    <t>02.</t>
  </si>
  <si>
    <t>Các khoản giảm trừ doanh thu</t>
  </si>
  <si>
    <t>Chiết khấu thương mại</t>
  </si>
  <si>
    <t>Giảm giá hàng bán</t>
  </si>
  <si>
    <t>Thuế GTGT phải nộp (Phương pháp trực tiếp)</t>
  </si>
  <si>
    <t>Thuế xuất khẩu</t>
  </si>
  <si>
    <t>03.</t>
  </si>
  <si>
    <t>Doanh thu thuần về bán hàng và cung cấp dịch vụ</t>
  </si>
  <si>
    <t>Doanh thu thuần cung cấp dịch vụ</t>
  </si>
  <si>
    <t xml:space="preserve">Doanh thu thuần hợp đồng xây dựng </t>
  </si>
  <si>
    <t>Doanh thu thuần kinh doanh bất động sản đầu tư</t>
  </si>
  <si>
    <t>04.</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</si>
  <si>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</si>
  <si>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</si>
  <si>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</si>
  <si>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</si>
  <si>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</si>
  <si>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</si>
  <si>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</si>
  <si>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</si>
  <si>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05.</t>
  </si>
  <si>
    <t>Doanh thu hoạt động tài chính</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</si>
  <si>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</si>
  <si>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</si>
  <si>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</si>
  <si>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</si>
  <si>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</si>
  <si>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</si>
  <si>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</si>
  <si>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06.</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</si>
  <si>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</si>
  <si>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</si>
  <si>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</si>
  <si>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</si>
  <si>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</si>
  <si>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</si>
  <si>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</si>
  <si>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đầu tư vào công ty con tại cambodia</t>
  </si>
  <si>
    <t>Chi phí tài chính khác</t>
  </si>
  <si>
    <t>07.</t>
  </si>
  <si>
    <t>Thu nhập khác</t>
  </si>
  <si>
    <t>Thu nhập nhượng bán thanh lý tài sản</t>
  </si>
  <si>
    <t>Thu chênh lệch thanh toán</t>
  </si>
  <si>
    <t>Thu tiền bán phế liệu</t>
  </si>
  <si>
    <t>08.</t>
  </si>
  <si>
    <t>Chi phí khác</t>
  </si>
  <si>
    <t>Chi tiền do vi phạm hợp đồng</t>
  </si>
  <si>
    <t xml:space="preserve">Chi phí xử lý thuế truy thu </t>
  </si>
  <si>
    <t>09.</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</si>
  <si>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</si>
  <si>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</si>
  <si>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</si>
  <si>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</si>
  <si>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</si>
  <si>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kỳ hiện hành (1+2)</t>
  </si>
  <si>
    <t>3.1</t>
  </si>
  <si>
    <t>Thu nhập được ưu, đãi miễn giảm thuế</t>
  </si>
  <si>
    <t>3.2</t>
  </si>
  <si>
    <t xml:space="preserve">Thu nhập không được ưu, đãi miễn giảm thuế </t>
  </si>
  <si>
    <t>Thu nhập khác - chi phí thanh lý tài sản/CLTG</t>
  </si>
  <si>
    <t>4. Chi phí thuế thu nhập doanh nghiệp đã tạm nộp trong kỳ</t>
  </si>
  <si>
    <t>Từ thu nhập được ưu, đãi miễn giảm thuế (3.1*15%)</t>
  </si>
  <si>
    <t>Từ thu nhập không được ưu, đãi miễn giảm thuế (3.2* 25%)</t>
  </si>
  <si>
    <t xml:space="preserve">5. Điều chỉnh chi phí thuế thu nhập doanh nghiệp của các </t>
  </si>
  <si>
    <t>năm trước vào chi phí thuế thu nhập doanh nghiệp năm nay</t>
  </si>
  <si>
    <t>5. Thuế thu nhập doanh nghiệp giảm (4.1*50%)</t>
  </si>
  <si>
    <t>6. Thuế thu nhập doanh nghiệp phải nộp (4-5)</t>
  </si>
  <si>
    <t>7. Thuế thu nhập doanh nghiệp giảm 30% theo TT03/2009/TT-BTC</t>
  </si>
  <si>
    <t>5. Tổng chi phí thuế thu nhập doanh nghiệp kỳ hiện hành</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</si>
  <si>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</si>
  <si>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</si>
  <si>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</si>
  <si>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</si>
  <si>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</si>
  <si>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</si>
  <si>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</si>
  <si>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</si>
  <si>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</si>
  <si>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</si>
  <si>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</si>
  <si>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Chi phí sản xuất, kinh doanh theo yếu tố</t>
  </si>
  <si>
    <t>TK621</t>
  </si>
  <si>
    <t>TK334</t>
  </si>
  <si>
    <t>Chi phí khấu hao tài sản cố định</t>
  </si>
  <si>
    <t>Bang khau hao</t>
  </si>
  <si>
    <t>TK6277+6417+6427</t>
  </si>
  <si>
    <t xml:space="preserve">Chi phí khác bằng tiền </t>
  </si>
  <si>
    <t>TK6278+6418+6428</t>
  </si>
  <si>
    <t>Lợi nhuận kế toán sau thuế thu nhập doanh nghiệp</t>
  </si>
  <si>
    <t xml:space="preserve">  -  Các khoản điều chỉnh tăng</t>
  </si>
  <si>
    <t>Lợi nhuận hoặc lỗ phân bổ cho cổ đông 
sở hữu cổ phiếu phổ thông.</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</si>
  <si>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</si>
  <si>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</si>
  <si>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</si>
  <si>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</si>
  <si>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</si>
  <si>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</si>
  <si>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</si>
  <si>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</si>
  <si>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</si>
  <si>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</si>
  <si>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Mối 
quan hệ</t>
  </si>
  <si>
    <t>Tính chất 
giao dịch</t>
  </si>
  <si>
    <t xml:space="preserve"> Phát sinh 
trong kỳ </t>
  </si>
  <si>
    <t xml:space="preserve"> Số dư 
cuối kỳ</t>
  </si>
  <si>
    <t xml:space="preserve">1. Cty TNHH Nhà Máy </t>
  </si>
  <si>
    <t>Mẹ - Con</t>
  </si>
  <si>
    <t xml:space="preserve">Góp vốn </t>
  </si>
  <si>
    <t>Tonlebet - cambodia</t>
  </si>
  <si>
    <t>2. Chi nhánh Cambodia</t>
  </si>
  <si>
    <t>Chi nhánh</t>
  </si>
  <si>
    <t>Phải thu</t>
  </si>
  <si>
    <t>3. Cty TNHH CTM An Tâm</t>
  </si>
  <si>
    <t>Ảnh hưởng của Thông tư 201 đến các báo cáo tài chính năm hiện hành</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</si>
  <si>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</si>
  <si>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</si>
  <si>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</si>
  <si>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</si>
  <si>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</si>
  <si>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</si>
  <si>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</si>
  <si>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Báo cáo kết quả kinh doanh</t>
  </si>
  <si>
    <t>Lãi chênh lệch tỷ giá</t>
  </si>
  <si>
    <t>Lỗ chênh lệch tỷ giá</t>
  </si>
  <si>
    <t>Lãi chênh lệch tỷ giá thuần ghi nhận vào báo cáo KQKD</t>
  </si>
  <si>
    <t>Trình bày tài sản, doanh thu, kết quả kinh doanh theo bộ phận</t>
  </si>
  <si>
    <t>Thông tin so sánh</t>
  </si>
  <si>
    <t>Việc thay đổi trình bày Bảng cân đối kế toán lại theo Thông tư 244/2009/TT-BTC ban hành ngày 31/12/2009 của Bộ Tài Chính áp dụng năm 2010, do đó thông tin so sánh số đầu kỳ ngày 01/01/2010 được thay đổi như sau:</t>
  </si>
  <si>
    <t>Thông tin về hoạt động liên tục</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</si>
  <si>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</si>
  <si>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</si>
  <si>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</si>
  <si>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</si>
  <si>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</si>
  <si>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</si>
  <si>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</si>
  <si>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</si>
  <si>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</si>
  <si>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</si>
  <si>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</si>
  <si>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</si>
  <si>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</si>
  <si>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</si>
  <si>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</si>
  <si>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</si>
  <si>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</si>
  <si>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</si>
  <si>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</si>
  <si>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</si>
  <si>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</si>
  <si>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</si>
  <si>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</si>
  <si>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</si>
  <si>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</si>
  <si>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</si>
  <si>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</si>
  <si>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</si>
  <si>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</si>
  <si>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</si>
  <si>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</si>
  <si>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Báo cáo bộ phận</t>
  </si>
  <si>
    <t>Văn phòng Công ty hoạt động một ngành nghề chính là sản xuất kinh doanh máy phát điện và hoạt động trên cùng một lãnh thổ việt nam nên không có sự khác biệt về các bộ phận nên không trình bày báo cáo bộ phận.</t>
  </si>
  <si>
    <t>Những thông tin khác.</t>
  </si>
  <si>
    <t>Mục tiêu và chính sách quản lý rủi ro tài chính</t>
  </si>
  <si>
    <t>Các rủi ro chính từ công cụ tài chính bao gồm rủi ro thị trường, rủi ro tín dụng và rủi ro thanh khoản.</t>
  </si>
  <si>
    <t>Ban Tổng Giám đốc xem xét áp dụng các chính sách quản lý cho những rủi ro nói trên như sau:</t>
  </si>
  <si>
    <t>Rủi ro thị trường</t>
  </si>
  <si>
    <r>
      <t xml:space="preserve">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Công cụ tài chính bị ảnh hưởng bởi rủi ro thị trường bao gồm </t>
    </r>
    <r>
      <rPr>
        <sz val="11"/>
        <color indexed="62"/>
        <rFont val="Times New Roman"/>
        <family val="1"/>
      </rPr>
      <t xml:space="preserve">các </t>
    </r>
    <r>
      <rPr>
        <sz val="11"/>
        <color indexed="12"/>
        <rFont val="Times New Roman"/>
        <family val="1"/>
      </rPr>
      <t>tiền, tiền gửi và các khoản vay và nợ.</t>
    </r>
  </si>
  <si>
    <r>
      <t>Các phân tích độ nhạy như được trình bày dưới đây liên quan đến tình hình tài chính của Công ty tại ngày</t>
    </r>
    <r>
      <rPr>
        <sz val="11"/>
        <color indexed="12"/>
        <rFont val="Times New Roman"/>
        <family val="1"/>
      </rPr>
      <t xml:space="preserve"> 30 tháng 06 năm 2012.</t>
    </r>
  </si>
  <si>
    <t>Các phân tích độ nhạy này đã được lập trên cơ sở giá trị các khoản nợ thuần, tỷ lệ giữa các khoản nợ có lãi suất cố định và các khoản nợ có lãi suất thả nổi và tỷ lệ tương quan giữa các công cụ tài chính có gốc ngoại tệ là không thay đổi.</t>
  </si>
  <si>
    <r>
      <t xml:space="preserve">Khi tính toán các phân tích độ nhạy, Ban Tổng Giám đốc giả định rằng độ nhạy của các công cụ nợ sẵn sàng để bán trên bảng cân đối kế toán và các khoản mục có liên quan trong báo cáo kết quản hoạt động kinh doanh bị ảnh hưởng bởi các thay đổi trong giả định về rủi ro thị trường tương ứng. Phép phân tích này được dựa trên các tài sản và nợ phải trả tài chính mà Công ty nắm giữ tại ngày </t>
    </r>
    <r>
      <rPr>
        <sz val="11"/>
        <color indexed="12"/>
        <rFont val="Times New Roman"/>
        <family val="1"/>
      </rPr>
      <t>30 tháng 06 năm 2012.</t>
    </r>
  </si>
  <si>
    <t>Rủi ro lãi suất</t>
  </si>
  <si>
    <r>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khoản </t>
    </r>
    <r>
      <rPr>
        <sz val="11"/>
        <color indexed="12"/>
        <rFont val="Times New Roman"/>
        <family val="1"/>
      </rPr>
      <t xml:space="preserve">tiền, tiền gửi, vay và nợ </t>
    </r>
    <r>
      <rPr>
        <sz val="11"/>
        <rFont val="Times New Roman"/>
        <family val="1"/>
      </rPr>
      <t>của Công ty.</t>
    </r>
  </si>
  <si>
    <t>Công ty quản lý rủi ro lãi suất bằng cách phân tích tình hình cạnh tranh trên thị trường để có được các lãi suất có lợi cho mục đích của Công ty và vẫn nằm trong giới hạn quản lý rủi ro của mình.</t>
  </si>
  <si>
    <t>Độ nhạy đối với lãi suất</t>
  </si>
  <si>
    <t>Nếu công ty nào bị ảnh hưởng bởi lãi suất thì trình bày phần dưới đây, bỏ phần trên</t>
  </si>
  <si>
    <r>
      <t>Độ nhạy của các</t>
    </r>
    <r>
      <rPr>
        <sz val="11"/>
        <color indexed="12"/>
        <rFont val="Times New Roman"/>
        <family val="1"/>
      </rPr>
      <t xml:space="preserve"> khoản tiền, tiền gửi, vay và nợ </t>
    </r>
    <r>
      <rPr>
        <sz val="11"/>
        <rFont val="Times New Roman"/>
        <family val="1"/>
      </rPr>
      <t>của Công ty đối với sự thay đổi có thể xảy ra ở mức độ hợp lý trong lãi suất được thể hiện như sau.</t>
    </r>
  </si>
  <si>
    <r>
      <t>Với giả định là các biến số khác không thay đổi, các biến động trong lãi suất của các khoản tiền, tiền gửi, vay và nợ</t>
    </r>
    <r>
      <rPr>
        <sz val="11"/>
        <color indexed="12"/>
        <rFont val="Times New Roman"/>
        <family val="1"/>
      </rPr>
      <t xml:space="preserve"> </t>
    </r>
    <r>
      <rPr>
        <sz val="11"/>
        <rFont val="Times New Roman"/>
        <family val="1"/>
      </rPr>
      <t>với lãi suất thả nổi có ảnh hưởng đến lợi nhuận trước thuế của Công ty như sau:</t>
    </r>
  </si>
  <si>
    <t>Tăng/giảm 
điểm cơ bản</t>
  </si>
  <si>
    <t>Ảnh hưởng đến lợi nhuận trước thuế</t>
  </si>
  <si>
    <t>VNĐ</t>
  </si>
  <si>
    <t>+300</t>
  </si>
  <si>
    <r>
      <t>Ngoại tệ</t>
    </r>
    <r>
      <rPr>
        <sz val="11"/>
        <color indexed="12"/>
        <rFont val="Times New Roman"/>
        <family val="1"/>
      </rPr>
      <t xml:space="preserve"> (USD hoặc EUR …)</t>
    </r>
  </si>
  <si>
    <t>Cho năm tài chính kết thúc ngày 31 tháng 12 năm 2011</t>
  </si>
  <si>
    <r>
      <t xml:space="preserve">Ngoại tệ </t>
    </r>
    <r>
      <rPr>
        <sz val="11"/>
        <color indexed="12"/>
        <rFont val="Times New Roman"/>
        <family val="1"/>
      </rPr>
      <t>(USD hoặc EUR …)</t>
    </r>
  </si>
  <si>
    <t>Mức tăng/ giảm điểm cơ bản sử dụng để phân tích độ nhạy đối với lãi suất được giả định dựa trên các điều kiện có thể quan sát được của thị trường hiện tại. Các điều kiện này cho thấy mức biến động cao hơn không đáng kể so với các kỳ trước.</t>
  </si>
  <si>
    <t>Rủi ro ngoại tệ</t>
  </si>
  <si>
    <t>Rủi ro ngoại tệ là rủi ro mà giá trị hợp lý của các luồng tiền trong tương lai của một công cụ tài chính sẽ biến động theo những thay đổi của tỷ giá ngoại tệ. Công ty chịu rủi ro do sự thay đổi của tỷ giá hối đoái liên quan trực tiếp đến các hoạt động kinh doanh của công ty bằng các đơn vị tiền tệ khác Đồng Việt Nam.</t>
  </si>
  <si>
    <t>Công ty quản lý rủi ro ngoại tệ bằng cách xem xét tình hình thị trường hiện hành và dự kiến khi Công ty lập kế hoạch cho các nghiệp vụ trong tương lai bằng ngoại tệ</t>
  </si>
  <si>
    <t>Độ nhạy đối với ngoại tệ</t>
  </si>
  <si>
    <t>Nếu công ty nào không bị ảnh hưởng đáng kể bởi ngoại tệ thì trình bày câu bên dưới,đồng thời bỏ đoạn dưới.</t>
  </si>
  <si>
    <t>Công ty không thực hiện phân tích độ nhạy đối với ngoại tệ vì rủi ro do thay đổi ngoại tệ tại ngày lập báo cáo tài chính là không đáng kể</t>
  </si>
  <si>
    <t>Nếu công ty nào bị ảnh hưởng bởi ngoại tệ thì trình bày phần dưới đây, bỏ phần trên</t>
  </si>
  <si>
    <r>
      <t xml:space="preserve">Độ nhạy của </t>
    </r>
    <r>
      <rPr>
        <sz val="11"/>
        <color indexed="12"/>
        <rFont val="Times New Roman"/>
        <family val="1"/>
      </rPr>
      <t>các khoản vay và nợ, tiền và các khoản tiền gửi ngắn hạn</t>
    </r>
    <r>
      <rPr>
        <sz val="11"/>
        <color indexed="62"/>
        <rFont val="Times New Roman"/>
        <family val="1"/>
      </rPr>
      <t xml:space="preserve"> </t>
    </r>
    <r>
      <rPr>
        <sz val="11"/>
        <rFont val="Times New Roman"/>
        <family val="1"/>
      </rPr>
      <t>của Công ty đối với sự thay đổi có thể xảy ra ở mức độ hợp lý của ngoại tệ được thể hiện như sau.</t>
    </r>
  </si>
  <si>
    <r>
      <t xml:space="preserve">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t>
    </r>
    <r>
      <rPr>
        <sz val="11"/>
        <color indexed="12"/>
        <rFont val="Times New Roman"/>
        <family val="1"/>
      </rPr>
      <t>USD, EUR</t>
    </r>
    <r>
      <rPr>
        <sz val="11"/>
        <rFont val="Times New Roman"/>
        <family val="1"/>
      </rPr>
      <t>. Rủi ro do sự thay đổi tỷ giá hối đoái với các loại ngoại tệ khác của Công ty là không đáng kể.</t>
    </r>
  </si>
  <si>
    <t>Thay đổi tỷ giá USD</t>
  </si>
  <si>
    <t>Thay đổi tỷ giá EUR</t>
  </si>
  <si>
    <t>+ %</t>
  </si>
  <si>
    <t>- %</t>
  </si>
  <si>
    <t>Năm trước</t>
  </si>
  <si>
    <t>Rủi ro về giá cổ phiếu</t>
  </si>
  <si>
    <t>Công ty không thực hiện phân tích độ nhạy đối với giá cổ phiếu vì rủi ro do thay đổi giá cổ phiếu tại ngày lập báo cáo tài chính là không có vì công ty không đầu tư kinh doanh mua bán chứng khoán.</t>
  </si>
  <si>
    <r>
      <t xml:space="preserve">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t>
    </r>
    <r>
      <rPr>
        <sz val="11"/>
        <color indexed="12"/>
        <rFont val="Times New Roman"/>
        <family val="1"/>
      </rPr>
      <t xml:space="preserve">Hội đồng Quản trị </t>
    </r>
    <r>
      <rPr>
        <sz val="11"/>
        <rFont val="Times New Roman"/>
        <family val="1"/>
      </rPr>
      <t>của Công ty cũng xem xét và phê duyệt các quyết định đầu tư vào cổ phiếu.</t>
    </r>
  </si>
  <si>
    <r>
      <t xml:space="preserve">Tại ngày lập báo cáo tài chính, giá trị hợp lý của các khoản đầu tư vào cổ phiếu niêm yết của Công ty là 266.475.831.432 đồng Việt Nam (ngày 31 tháng 12 năm 2010: 0 đồng Việt Nam). Nếu giá của các cổ phiếu này giảm 10% thì lợi nhuận trước thuế của Công ty sẽ giảm khoảng 22.372.007.493 đồng Việt Nam. Nếu giá của các cổ phiếu này tăng 10% </t>
    </r>
    <r>
      <rPr>
        <sz val="11"/>
        <color indexed="10"/>
        <rFont val="Times New Roman"/>
        <family val="1"/>
      </rPr>
      <t xml:space="preserve">lợi nhuận trước thuế </t>
    </r>
    <r>
      <rPr>
        <sz val="11"/>
        <color indexed="30"/>
        <rFont val="Times New Roman"/>
        <family val="1"/>
      </rPr>
      <t>của Công ty sẽ tăng lên khoảng 22.372.007.493 đồng Việt Nam.</t>
    </r>
  </si>
  <si>
    <t>Rủi ro tín dụng</t>
  </si>
  <si>
    <t>Rủi ro tín dụng là rủi ro mà một bên tham gia trong một công cụ tài chính hoặc hợp đồng khách hàng không thực hiện các nghĩa vụ của mình, dẫn đến tổn thất về tài chính. Công ty có rủi ro tín dụng từ các hoạt động kinh doanh của mình (chủ yếu đối với các khoản phải thu khách hàng) và từ hoạt động tài chính của mình, bao gồm tiền gửi ngân hàng.</t>
  </si>
  <si>
    <t>Công ty giảm thiểu rủi ro tín dụng bằng cách chỉ giao dịch với các đơn vị có khả năng tài chính tốt và nhân viên kế toán công nợ thường xuyên theo dõi nợ phải thu để đôn đốc thu hồi. Công ty có chính sách hạn chế cung cấp tín dụng khi khách hàng có dấu hiệu khả năng thanh toán trễ hạn.</t>
  </si>
  <si>
    <r>
      <t xml:space="preserve">Công ty chủ yếu duy trì số tiền gửi tại các ngân hàng lớn có uy tín ở Việt Nam. </t>
    </r>
    <r>
      <rPr>
        <sz val="11"/>
        <rFont val="Times New Roman"/>
        <family val="1"/>
      </rPr>
      <t>Công ty nhận thấy mức độ tập trung rủi ro tín dụng đối với tiền gửi ngân hàng là thấp.</t>
    </r>
  </si>
  <si>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30 tháng 06 năm 2012</t>
  </si>
  <si>
    <t>Quá hạn nhưng không bị suy giảm</t>
  </si>
  <si>
    <t>Không quá hạn và không bị suy giảm</t>
  </si>
  <si>
    <t>Dư</t>
  </si>
  <si>
    <t>Dưới 90 ngày</t>
  </si>
  <si>
    <t>91-180 ngày</t>
  </si>
  <si>
    <t>&gt; 181 ngày</t>
  </si>
  <si>
    <t>31 tháng 12 năm 2011</t>
  </si>
  <si>
    <t>31 tháng 12 năm 2010</t>
  </si>
  <si>
    <t>Rủi ro thanh khoản</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</si>
  <si>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</si>
  <si>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</si>
  <si>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t>Bảng dưới đây tổng hợp thời hạn thanh toán của các khoản nợ phải trả tài chính của Công ty dựa trên các khoản thanh toán dự kiến theo hợp đồng theo cơ sở chưa được chiết khấu:</t>
  </si>
  <si>
    <t xml:space="preserve">Từ 1-5 năm </t>
  </si>
  <si>
    <t xml:space="preserve"> - Vay và nợ ngắn hạn</t>
  </si>
  <si>
    <t xml:space="preserve"> - Phải trả người bán</t>
  </si>
  <si>
    <t xml:space="preserve"> - Phải trả ngắn hạn khác</t>
  </si>
  <si>
    <t xml:space="preserve"> - Vay và nợ dài hạn</t>
  </si>
  <si>
    <t xml:space="preserve"> - Phải trả dài hạn khác</t>
  </si>
  <si>
    <t>Các khoản vay và nợ</t>
  </si>
  <si>
    <t>Phải trả người bán</t>
  </si>
  <si>
    <t>Các khoản phải trả, phải nộp ngắn hạn khác và chi phí phải trả</t>
  </si>
  <si>
    <t>Công ty cho rằng mức độ tập trung rủi ro đối với việc trả nợ là thấp. Công ty có đủ khả năng tiếp cận các nguồn vốn và các khoản vay đến hạn thanh toán trong vòng 12 tháng có thể được tái tục với các bên cho vay hiện tại. Đồng thời công ty kiểm soát lưu chuyển tiền thuần từ hoạt động để có thể thanh toán các khoản nợ vay đến hạn thanh toán.</t>
  </si>
  <si>
    <t>Tài sản đảm bảo</t>
  </si>
  <si>
    <t>Dưới đây là hướng dẫn chung về việc trình bày tài sản đảm bảo. Tuy nhiên tùy theo từng công ty nếu có khoản nào bên dưới thì sẽ ghi khoản đó. Nếu không có tài sản thế chấp thì ghi tương tự câu dưới.</t>
  </si>
  <si>
    <r>
      <t xml:space="preserve">Công ty đã sử dụng </t>
    </r>
    <r>
      <rPr>
        <sz val="11"/>
        <color indexed="12"/>
        <rFont val="Times New Roman"/>
        <family val="1"/>
      </rPr>
      <t xml:space="preserve">quyền sử dụng đất và máy móc thiết bị </t>
    </r>
    <r>
      <rPr>
        <sz val="11"/>
        <rFont val="Times New Roman"/>
        <family val="1"/>
      </rPr>
      <t>làm tài sản thế chấp cho các khoản vay ngắn hạn và vay dài hạn từ các ngân hàng (</t>
    </r>
    <r>
      <rPr>
        <sz val="11"/>
        <color indexed="56"/>
        <rFont val="Times New Roman"/>
        <family val="1"/>
      </rPr>
      <t>Thuyết minh số 10 thuyết minh vay ngắn hạn</t>
    </r>
    <r>
      <rPr>
        <sz val="11"/>
        <rFont val="Times New Roman"/>
        <family val="1"/>
      </rPr>
      <t xml:space="preserve">). </t>
    </r>
  </si>
  <si>
    <r>
      <t xml:space="preserve">Công ty không nắm giữ bất kỳ tài sản đảm bảo nào của bên thứ ba vào </t>
    </r>
    <r>
      <rPr>
        <sz val="11"/>
        <color indexed="56"/>
        <rFont val="Times New Roman"/>
        <family val="1"/>
      </rPr>
      <t xml:space="preserve">ngày 30 tháng 06 năm 2012 và ngày 01 tháng 01 năm 2012. </t>
    </r>
  </si>
  <si>
    <t>Giá trị hợp lý của các tài sản tài chính và nợ phải trả tài chính được phản ánh theo giá trị mà công cụ tài chính có thể chuyển đổi trong một giao dịch hiện tại giữa các bên tham gia, ngoại trừ trường hợp bắt buộc phải bán hoặc thanh lý.</t>
  </si>
  <si>
    <t>Công ty sử dụng phương pháp và giả định sau đây được dùng để ước tính giá trị hợp lý:</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</si>
  <si>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t>
  </si>
  <si>
    <t>Giá trị hợp lý của các chứng khoán và các công cụ nợ tài chính niêm yết được xác định theo giá trị thị trường.</t>
  </si>
  <si>
    <t>Đối với các khoản đầu tư chứng khoán chưa niêm yết nhưng có giao dịch thường xuyên thì giá trị hợp lý được xác định là giá bình quân cung cấp bới ba công ty chứng khoán độc lập tại ngày kết thúc năm tài chính.</t>
  </si>
  <si>
    <t>Giá trị hợp lý của các chứng khoán, các khoản đầu tư tài chính mà giá trị hợp lý không thể xác định được một cách chắc chắn do không có thị trường có tính thanh khoản cao cho các chứng khoán, các khoản đầu tư tài chính này được trình bày bằng giá trị ghi sổ.</t>
  </si>
  <si>
    <t>Các tài sản tài chính và nợ phải trả tài chính dài hạn còn lại được trình bày như sau:</t>
  </si>
  <si>
    <t>Giá trị hợp lý của các khoản vay dài hạn được ước tính bằng cách chiết khấu luồng tiền sử dụng lãi suất hiện tại áp dụng cho các khoản nợ có điều kiện, rủi ro tín dụng và thời gian đáo hạn còn lại tương tự.</t>
  </si>
  <si>
    <t>Nếu không ước tính giá trị hợp lý theo phương pháp chiết khấu dòng tiền thì trình bày như sau:</t>
  </si>
  <si>
    <t>Ngoại trừ các khoản đề cập ở trên, giá trị hợp lý của tài sản tài chính và nợ phải trả tài chính chưa được đánh giá và xác định một cách chính thức vào ngày 30 tháng 06 năm 2012 và 01 tháng 01 năm 2012. Tuy nhiên, Ban Tổng Giám đốc đánh giá giá trị hợp lý của các tài sản tài chính và nợ phải trả tài chính này theo giá trị ghi sổ vào ngày kết thúc kỳ tài chính.</t>
  </si>
  <si>
    <t>Thời kỳ kế toán từ ngày 01/10/2012 đến 31/12/2012</t>
  </si>
  <si>
    <t>Số đầu năm</t>
  </si>
  <si>
    <t>Đầu năm</t>
  </si>
  <si>
    <t>Cuối kỳ</t>
  </si>
  <si>
    <t>Quý 4-2011</t>
  </si>
  <si>
    <t>Quý 4-2012</t>
  </si>
  <si>
    <t>Bình Dương, ngày 21 tháng 01 năm 2012</t>
  </si>
  <si>
    <t>CÔNG TY CỔ PHẦN CHẾ TẠO MÁY DZĨ AN VIỆT NAM</t>
  </si>
  <si>
    <t>Số cuối kỳ</t>
  </si>
  <si>
    <t>Cho thời kỳ tài chính kết thúc ngày 31 tháng 12 năm 2012</t>
  </si>
  <si>
    <t>31 tháng 12 năm 2012</t>
  </si>
  <si>
    <t>Phải thu công ty An Tâm</t>
  </si>
  <si>
    <t>Ngân hàng SBC</t>
  </si>
  <si>
    <t>V.01</t>
  </si>
  <si>
    <t>V.02</t>
  </si>
  <si>
    <t>V.03</t>
  </si>
  <si>
    <t>V.04</t>
  </si>
  <si>
    <t>V.06</t>
  </si>
  <si>
    <t>V.07</t>
  </si>
  <si>
    <t>V.08</t>
  </si>
  <si>
    <t>V.09</t>
  </si>
  <si>
    <t>01</t>
  </si>
  <si>
    <t>02</t>
  </si>
  <si>
    <t>20</t>
  </si>
  <si>
    <t>21</t>
  </si>
  <si>
    <t>23</t>
  </si>
  <si>
    <t>24</t>
  </si>
  <si>
    <t>25</t>
  </si>
  <si>
    <t>30</t>
  </si>
  <si>
    <t>31</t>
  </si>
  <si>
    <t>32</t>
  </si>
  <si>
    <t>40</t>
  </si>
  <si>
    <t>50</t>
  </si>
  <si>
    <t>60</t>
  </si>
  <si>
    <t>70</t>
  </si>
  <si>
    <t>Lũy kế năm 2012</t>
  </si>
  <si>
    <t>Từ 01/10/2012 đến 31/12/2012</t>
  </si>
  <si>
    <t>Từ 01/10/2011 đến 31/12/2011</t>
  </si>
  <si>
    <t>Lũy kế năm 2011</t>
  </si>
  <si>
    <t>03</t>
  </si>
  <si>
    <t>04</t>
  </si>
  <si>
    <t>05</t>
  </si>
  <si>
    <t>06</t>
  </si>
  <si>
    <t>07</t>
  </si>
  <si>
    <t>26</t>
  </si>
  <si>
    <t>33</t>
  </si>
  <si>
    <t>34</t>
  </si>
  <si>
    <t>35</t>
  </si>
  <si>
    <t>36</t>
  </si>
  <si>
    <t xml:space="preserve"> Mẫu số B 02 - DN </t>
  </si>
  <si>
    <t xml:space="preserve">BÁO CÁO KẾT QUẢ HOẠT ĐỘNG KINH DOANH  </t>
  </si>
  <si>
    <t>CHỈ TIÊU</t>
  </si>
  <si>
    <t xml:space="preserve"> 1. </t>
  </si>
  <si>
    <t xml:space="preserve">Doanh thu bán hàng và cung cấp dịch vụ                                      </t>
  </si>
  <si>
    <t>VI.01</t>
  </si>
  <si>
    <t xml:space="preserve"> 2. </t>
  </si>
  <si>
    <t xml:space="preserve">Các khoản giảm trừ doanh thu                                       </t>
  </si>
  <si>
    <t>VI.02</t>
  </si>
  <si>
    <t xml:space="preserve"> 3. </t>
  </si>
  <si>
    <t xml:space="preserve">Doanh thu thuần về bán hàng và cung cấp dịch vụ                                    </t>
  </si>
  <si>
    <t>VI.03</t>
  </si>
  <si>
    <t xml:space="preserve"> 4. </t>
  </si>
  <si>
    <t>VI.04</t>
  </si>
  <si>
    <t>Lợi nhuận gộp về bán hàng và cung cấp dịch vụ</t>
  </si>
  <si>
    <t>(20 = 10 -11)</t>
  </si>
  <si>
    <t>VI.05</t>
  </si>
  <si>
    <t>Chi phí tài chính</t>
  </si>
  <si>
    <t>VI.06</t>
  </si>
  <si>
    <t xml:space="preserve">Trong đó: Chi phí lãi vay                                            </t>
  </si>
  <si>
    <t>Chi phí bán hàng</t>
  </si>
  <si>
    <t>Chi phí quản lý doanh nghiệp</t>
  </si>
  <si>
    <t xml:space="preserve">Lợi nhuận từ hoạt động kinh doanh  </t>
  </si>
  <si>
    <t>(30 = 20 + 21 - 22 - 24 - 25)</t>
  </si>
  <si>
    <t>VI.07</t>
  </si>
  <si>
    <t>VI.08</t>
  </si>
  <si>
    <t>Lợi nhuận khác (40 = 31 - 32)</t>
  </si>
  <si>
    <t>Tổng lợi nhuận kế toán trước thuế</t>
  </si>
  <si>
    <t>(50 = 30 + 40)</t>
  </si>
  <si>
    <t>VI.09</t>
  </si>
  <si>
    <t>Lợi nhuận sau thuế thu nhập doanh nghiệp</t>
  </si>
  <si>
    <t>(60 = 50 - 51 -52)</t>
  </si>
  <si>
    <t>18.</t>
  </si>
  <si>
    <t>VI.11</t>
  </si>
  <si>
    <t>Mã 
số</t>
  </si>
  <si>
    <t>Tổng Giám đốc</t>
  </si>
  <si>
    <t>Đặng Đình Hưng</t>
  </si>
  <si>
    <t xml:space="preserve"> Mẫu số B 01 - DN </t>
  </si>
  <si>
    <t xml:space="preserve">BẢNG CÂN ĐỐI KẾ TOÁN </t>
  </si>
  <si>
    <t xml:space="preserve"> A. </t>
  </si>
  <si>
    <t xml:space="preserve"> TÀI SẢN NGẮN HẠN </t>
  </si>
  <si>
    <t>(100 = 110+120+130+140+150)</t>
  </si>
  <si>
    <t xml:space="preserve"> Tiền và các khoản tương đương tiền </t>
  </si>
  <si>
    <t xml:space="preserve"> Tiền </t>
  </si>
  <si>
    <t xml:space="preserve"> Các khoản tương đương tiền </t>
  </si>
  <si>
    <t xml:space="preserve"> Các khoản đầu tư tài chính ngắn hạn </t>
  </si>
  <si>
    <t xml:space="preserve"> Đầu tư ngắn hạn </t>
  </si>
  <si>
    <t xml:space="preserve"> Dự phòng đầu tư ngắn hạn khác </t>
  </si>
  <si>
    <t xml:space="preserve"> Các khoản phải thu ngắn hạn </t>
  </si>
  <si>
    <t xml:space="preserve"> Phải thu của khách hàng  </t>
  </si>
  <si>
    <t xml:space="preserve"> Trả trước cho người bán </t>
  </si>
  <si>
    <t xml:space="preserve"> Phải thu nội bộ ngắn hạn </t>
  </si>
  <si>
    <t xml:space="preserve"> Phải thu theo tiến độ hợp đồng xây dựng </t>
  </si>
  <si>
    <t xml:space="preserve"> 5. </t>
  </si>
  <si>
    <t xml:space="preserve"> Các khoản phải thu khác  </t>
  </si>
  <si>
    <t xml:space="preserve"> 6. </t>
  </si>
  <si>
    <t xml:space="preserve"> Dự phòng phải thu ngắn hạn khó đòi  </t>
  </si>
  <si>
    <t xml:space="preserve"> Hàng tồn kho   </t>
  </si>
  <si>
    <t xml:space="preserve"> Hàng tồn kho </t>
  </si>
  <si>
    <t xml:space="preserve"> Dự phòng giảm giá hàng tồn kho </t>
  </si>
  <si>
    <t>V.</t>
  </si>
  <si>
    <t xml:space="preserve"> Tài sản ngắn hạn khác   </t>
  </si>
  <si>
    <t xml:space="preserve"> Chi phí trả trước ngắn hạn </t>
  </si>
  <si>
    <t xml:space="preserve"> Thuế GTGT được khấu trừ </t>
  </si>
  <si>
    <t xml:space="preserve"> Thuế và các khoản khác phải thu Nhà nước </t>
  </si>
  <si>
    <t xml:space="preserve"> Giao dịch mua bán lại trái phiếu chính phủ </t>
  </si>
  <si>
    <t xml:space="preserve"> Tài sản ngắn hạn khác </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</si>
  <si>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</si>
  <si>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</si>
  <si>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</si>
  <si>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</si>
  <si>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</si>
  <si>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</si>
  <si>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</si>
  <si>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</si>
  <si>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 xml:space="preserve"> Phải thu dài hạn khác </t>
  </si>
  <si>
    <t xml:space="preserve"> Dự phòng phải thu dài hạn khó đòi </t>
  </si>
  <si>
    <t xml:space="preserve"> II. </t>
  </si>
  <si>
    <t xml:space="preserve"> Tài sản cố định  </t>
  </si>
  <si>
    <t xml:space="preserve"> Tài sản cố định hữu hình </t>
  </si>
  <si>
    <t xml:space="preserve">  - Nguyên giá </t>
  </si>
  <si>
    <t xml:space="preserve">  - Giá trị hao mòn luỹ kế  </t>
  </si>
  <si>
    <t xml:space="preserve"> Tài sản cố định thuê tài chính </t>
  </si>
  <si>
    <t xml:space="preserve"> Tài sản cố định vô hình </t>
  </si>
  <si>
    <t xml:space="preserve">  Chi phí xây dựng cơ bản dở dang </t>
  </si>
  <si>
    <t xml:space="preserve"> III. </t>
  </si>
  <si>
    <t xml:space="preserve"> Bất động sản đầu tư </t>
  </si>
  <si>
    <t xml:space="preserve"> IV.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</si>
  <si>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</si>
  <si>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</si>
  <si>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</si>
  <si>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</si>
  <si>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</si>
  <si>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</si>
  <si>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</si>
  <si>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</si>
  <si>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</si>
  <si>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</si>
  <si>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</si>
  <si>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</si>
  <si>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</si>
  <si>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</si>
  <si>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</si>
  <si>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</si>
  <si>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</si>
  <si>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</si>
  <si>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</si>
  <si>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</si>
  <si>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</si>
  <si>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</si>
  <si>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</si>
  <si>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</si>
  <si>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</si>
  <si>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</si>
  <si>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</si>
  <si>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</si>
  <si>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</si>
  <si>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</si>
  <si>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</si>
  <si>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</si>
  <si>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</si>
  <si>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</si>
  <si>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</si>
  <si>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</si>
  <si>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</si>
  <si>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</si>
  <si>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</si>
  <si>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</si>
  <si>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</si>
  <si>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</si>
  <si>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</si>
  <si>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</si>
  <si>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</si>
  <si>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</si>
  <si>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</si>
  <si>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</si>
  <si>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</si>
  <si>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</si>
  <si>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</si>
  <si>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</si>
  <si>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</si>
  <si>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</si>
  <si>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</si>
  <si>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</si>
  <si>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CÁC CHỈ TIÊU NGOÀI BẢNG CÂN ĐỐI KẾ TOÁN </t>
  </si>
  <si>
    <t xml:space="preserve"> CHỈ TIÊU </t>
  </si>
  <si>
    <t xml:space="preserve"> Tài sản thuê ngoài </t>
  </si>
  <si>
    <t>V.24</t>
  </si>
  <si>
    <t xml:space="preserve"> Vật tư, hàng hóa nhận giữ hộ, nhận gia công </t>
  </si>
  <si>
    <t xml:space="preserve"> Hàng hóa nhận bán hộ, nhận ký gửi, ký cược </t>
  </si>
  <si>
    <t xml:space="preserve"> Nợ khó đòi đã xử lý </t>
  </si>
  <si>
    <t xml:space="preserve"> Ngoại tệ các loại </t>
  </si>
  <si>
    <t xml:space="preserve"> Dự toán chi sự nghiệp, dự án </t>
  </si>
  <si>
    <t>USD</t>
  </si>
  <si>
    <t>EUR</t>
  </si>
  <si>
    <t xml:space="preserve"> Mẫu B03-DN </t>
  </si>
  <si>
    <t>(Theo phương pháp trực tiếp)</t>
  </si>
  <si>
    <t xml:space="preserve">1. </t>
  </si>
  <si>
    <t>Tiền thu bán hàng, cung cấp dịch vụ, doanh thu khác</t>
  </si>
  <si>
    <t xml:space="preserve">2. </t>
  </si>
  <si>
    <t>Tiền chi trả cho người cung cấp hàng hóa dịch vụ</t>
  </si>
  <si>
    <t>Tiền chi trả cho người lao động</t>
  </si>
  <si>
    <t xml:space="preserve">Tài khoản 334 </t>
  </si>
  <si>
    <t>Tiền chi trả lãi vay</t>
  </si>
  <si>
    <t>Tk635</t>
  </si>
  <si>
    <t xml:space="preserve">Tiền chi nộp thuế thu nhập doanh nghiệp </t>
  </si>
  <si>
    <t>Tk3334</t>
  </si>
  <si>
    <t>Tiền thu khác từ hoạt động kinh doanh</t>
  </si>
  <si>
    <t>Có TK 144/No tien</t>
  </si>
  <si>
    <t>Tiền chi khác từ hoạt động kinh doanh</t>
  </si>
  <si>
    <t>Nợ 144+quy khenthuong</t>
  </si>
  <si>
    <t>Lưu chuyển tiền thuần từ hoạt động SXKD</t>
  </si>
  <si>
    <t xml:space="preserve">II. LƯU CHUYỂN TIỀN TỪ HOẠT ĐỘNG ĐẦU TƯ </t>
  </si>
  <si>
    <t>Tiền chi để mua sắm, xây dựng TSCĐ và các TSDH khác</t>
  </si>
  <si>
    <t>Tài khoản 211</t>
  </si>
  <si>
    <t>Tiền thu từ thanh lý, bán TSCĐ và các TSDH khác</t>
  </si>
  <si>
    <t>Tiền chi cho vay, mua bán công cụ nợ của đơn vị khác</t>
  </si>
  <si>
    <t>Tai khoan 228</t>
  </si>
  <si>
    <t>Tiền thu hồi cho vay, bán lại các công cụ nợ của đơn vị khác</t>
  </si>
  <si>
    <t>Tiền chi góp vốn đầu tư vào đơn vị khác</t>
  </si>
  <si>
    <t>Tài khoản 136/221</t>
  </si>
  <si>
    <t>Tiền thu hồi vốn đầu tư vào đơn vị khác</t>
  </si>
  <si>
    <t>Tiền thu từ lãi cho vay, cổ tức lợi nhuận được chia</t>
  </si>
  <si>
    <t>Tài khoản 515</t>
  </si>
  <si>
    <t xml:space="preserve">Lưu chuyển tiền từ hoạt động đầu tư </t>
  </si>
  <si>
    <t xml:space="preserve">III. LƯU CHUYỂN TIỀN TỪ HOẠT ĐỘNG TÀI CHÍNH </t>
  </si>
  <si>
    <t>Tiền thu từ phát hành cổ phiếu, nhận vốn góp của CSH</t>
  </si>
  <si>
    <t>Tiền chi trả vốn góp cho các chủ sở hữu, mua lại cổ phiếu của doanh nghiệp đã phát hành</t>
  </si>
  <si>
    <t>Tiền vay ngắn hạn, dài hạn nhận đươc</t>
  </si>
  <si>
    <t>Tai khoản 311</t>
  </si>
  <si>
    <t>Tiền chi trả nợ gốc vay</t>
  </si>
  <si>
    <t>Tiền chi trả nợ thuê tài chính</t>
  </si>
  <si>
    <t>Cổ tức, lợi nhuận đã trả cho chủ sở hữu</t>
  </si>
  <si>
    <t>Lưu chuyển tiền thuần từ hoạt động tài chính</t>
  </si>
  <si>
    <t>Lưu chuyển tiền thuần trong kỳ (50 = 20+30+40)</t>
  </si>
  <si>
    <t>Tiền và tương đương tiền đầu kỳ</t>
  </si>
  <si>
    <t>Ảnh hưởng của chênh lệch tỷ giá hối đoái quy đổi ngoại tệ</t>
  </si>
  <si>
    <t>Tiền và tương đương tiền cuối kỳ (70 = 50+60+61)</t>
  </si>
  <si>
    <t>31/12/2012</t>
  </si>
  <si>
    <t>Bình Dương, ngày 20 tháng 01 năm 2013</t>
  </si>
  <si>
    <t>Hoàng Ngọc Minh Danh</t>
  </si>
  <si>
    <r>
      <t>Tổng số nhân viên đến cuối kỳ:</t>
    </r>
    <r>
      <rPr>
        <b/>
        <sz val="11"/>
        <color indexed="10"/>
        <rFont val="Times New Roman"/>
        <family val="1"/>
      </rPr>
      <t xml:space="preserve"> </t>
    </r>
    <r>
      <rPr>
        <sz val="11"/>
        <color indexed="10"/>
        <rFont val="Times New Roman"/>
        <family val="1"/>
      </rPr>
      <t>117</t>
    </r>
    <r>
      <rPr>
        <sz val="11"/>
        <rFont val="Times New Roman"/>
        <family val="1"/>
      </rPr>
      <t xml:space="preserve"> người.</t>
    </r>
  </si>
  <si>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56"/>
        <rFont val="Times New Roman"/>
        <family val="1"/>
      </rPr>
      <t xml:space="preserve">31/12/2012: </t>
    </r>
    <r>
      <rPr>
        <sz val="11"/>
        <rFont val="Times New Roman"/>
        <family val="1"/>
      </rPr>
      <t xml:space="preserve"> VNĐ/USD 20.860</t>
    </r>
  </si>
  <si>
    <t>Chi phí về bán phế liệu, TSCĐ</t>
  </si>
  <si>
    <t>Chi nộp chậm nộp, khác</t>
  </si>
  <si>
    <t xml:space="preserve"> Mẫu số B 09 - DN </t>
  </si>
  <si>
    <t xml:space="preserve"> Đơn vị tính: Đồng Việt Nam </t>
  </si>
  <si>
    <t>Nhà cửa, 
vật kiến trúc</t>
  </si>
  <si>
    <t>Máy móc 
thiết bị</t>
  </si>
  <si>
    <t>Phương tiện 
vận tải</t>
  </si>
  <si>
    <t>Dụng cụ 
quản lý</t>
  </si>
  <si>
    <t xml:space="preserve"> Tổng 
cộng </t>
  </si>
  <si>
    <t>Mua trong kỳ</t>
  </si>
  <si>
    <t>Điều chỉnh phân loại</t>
  </si>
  <si>
    <t>* Giá trị còn lại của TSCĐHH đã dùng để thế chấp, cầm cố đảm bảo các khoản vay:  1.404.097.412 VNĐ</t>
  </si>
  <si>
    <t>* Nguyên giá tài sản cố định cuối năm đã khấu hao hết nhưng vẫn còn sử dụng: 2.219.163.352 VNĐ.</t>
  </si>
  <si>
    <t xml:space="preserve"> Vốn góp  </t>
  </si>
  <si>
    <t xml:space="preserve"> Vốn khác của chủ sỡ hữu </t>
  </si>
  <si>
    <t xml:space="preserve"> Cổ 
phiếu quỹ </t>
  </si>
  <si>
    <t>Trích lập quỹ khen thường, phúc lợi 2011</t>
  </si>
  <si>
    <t>Lợi nhuận sau thuế trong kỳ</t>
  </si>
  <si>
    <t>Cổ phiếu thưởng cho cổ đông hiện hữu</t>
  </si>
  <si>
    <t>Phân phối quỹ năm 2012</t>
  </si>
  <si>
    <t>Trích lập quỹ khen thưởng, phúc lợi 2012</t>
  </si>
  <si>
    <t>VII.5 Tài sản tài chính và nợ phải trả tài chính:</t>
  </si>
  <si>
    <t>Bảng dưới đây trình bày giá trị ghi sổ và giá trị hợp lý của các công cụ tài chính được trình bày trong báo cáo tài chính của Công ty.</t>
  </si>
  <si>
    <t>Giá trị ghi sổ</t>
  </si>
  <si>
    <t>Giá trị hợp lý</t>
  </si>
  <si>
    <t>Giá trị</t>
  </si>
  <si>
    <t>Dự phòng</t>
  </si>
  <si>
    <t xml:space="preserve"> - Tiền và các khoản tương đương tiền</t>
  </si>
  <si>
    <t xml:space="preserve"> - Các khoản đầu tư được xếp vào tài sản tài chính thông qua Báo cáo KQKD</t>
  </si>
  <si>
    <t xml:space="preserve"> - Các khoản đầu tư nắm giữ đến ngày đáo hạn</t>
  </si>
  <si>
    <t xml:space="preserve"> - Tài sản tài chính sẵn sàng để bán</t>
  </si>
  <si>
    <t xml:space="preserve"> - Phải thu khách hàng</t>
  </si>
  <si>
    <t xml:space="preserve"> - Phải thu khác </t>
  </si>
  <si>
    <t xml:space="preserve"> - Tài sản tài chính khác</t>
  </si>
  <si>
    <t>TỔNG CỘNG</t>
  </si>
  <si>
    <t>Thời kỳ kế toán từ ngày 01/10/2012 đến 31/10/2012</t>
  </si>
  <si>
    <t>01/01/2012</t>
  </si>
  <si>
    <t>Tại ngày 31 tháng 12 năm 2012</t>
  </si>
  <si>
    <t>I. LƯU CHUYỂN TIỀN TỪ HOẠT ĐỘNG</t>
  </si>
  <si>
    <t xml:space="preserve"> SẢN XUẤT, KINH DOANH</t>
  </si>
  <si>
    <t>Mã
số</t>
  </si>
  <si>
    <t>Tài sản tài chính và nợ phải trả tài chính (Xem trang 25)</t>
  </si>
  <si>
    <t>a. Bảng đối chiếu biến động của vốn chủ sở hữu (xem trang số 24).</t>
  </si>
  <si>
    <t>Tài sản cố định hữu hình (Thuyết minh ở trang 23)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</si>
</sst>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_(* #,##0_);_(* \(#,##0\);_(* &quot;-&quot;??_);_(@_)"/>
    <numFmt numFmtId="166" formatCode="_(* #,##0.0_);_(* \(#,##0.0\);_(* &quot;-&quot;??_);_(@_)"/>
    <numFmt numFmtId="167" formatCode="0.00000"/>
    <numFmt numFmtId="168" formatCode="_(* #,##0.0_);_(* \(#,##0.0\);_(* &quot;-&quot;?_);_(@_)"/>
    <numFmt numFmtId="169" formatCode="_(* #,##0.000_);_(* \(#,##0.000\);_(* &quot;-&quot;??_);_(@_)"/>
    <numFmt numFmtId="170" formatCode="_(* #,##0.0000_);_(* \(#,##0.0000\);_(* &quot;-&quot;??_);_(@_)"/>
    <numFmt numFmtId="171" formatCode="_(* #,##0_);_(* \(#,##0\);_(* \-_);_(@_)"/>
    <numFmt numFmtId="172" formatCode="_(* #,##0.00_);_(* \(#,##0.00\);_(* \-??_);_(@_)"/>
    <numFmt numFmtId="173" formatCode="_(* #,##0_);_(* \(#,##0\);_(* \-??_);_(@_)"/>
    <numFmt numFmtId="174" formatCode="_(* #,##0.000000_);_(* \(#,##0.000000\);_(* \-??_);_(@_)"/>
    <numFmt numFmtId="175" formatCode="_(* #.##0._);_(* \(#.##0.\);_(* \-??_);_(@_)"/>
    <numFmt numFmtId="176" formatCode="#,##0;\(#,##0\)"/>
    <numFmt numFmtId="177" formatCode="_(* #,##0.0_);_(* \(#,##0.0\);_(* \-??_);_(@_)"/>
  </numFmts>
  <fonts count="101">
    <font>
      <sz val="10"/>
      <name val="VNI-Times"/>
      <family val="0"/>
    </font>
    <font>
      <sz val="8"/>
      <name val="VNI-Times"/>
      <family val="0"/>
    </font>
    <font>
      <b/>
      <sz val="11"/>
      <name val="Times New Roman"/>
      <family val="1"/>
    </font>
    <font>
      <sz val="11"/>
      <name val="Times New Roman"/>
      <family val="1"/>
    </font>
    <font>
      <sz val="11"/>
      <name val="VNI-Times"/>
      <family val="0"/>
    </font>
    <font>
      <b/>
      <i/>
      <sz val="11"/>
      <name val="Times New Roman"/>
      <family val="1"/>
    </font>
    <font>
      <i/>
      <sz val="11"/>
      <name val="Times New Roman"/>
      <family val="1"/>
    </font>
    <font>
      <b/>
      <sz val="10"/>
      <name val="VNI-Times"/>
      <family val="0"/>
    </font>
    <font>
      <sz val="24"/>
      <name val="Times New Roman"/>
      <family val="1"/>
    </font>
    <font>
      <b/>
      <sz val="12"/>
      <name val="Times New Roman"/>
      <family val="1"/>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
      <b/>
      <sz val="18"/>
      <name val="Times New Roman"/>
      <family val="1"/>
    </font>
    <font>
      <b/>
      <sz val="11"/>
      <color indexed="10"/>
      <name val="Times New Roman"/>
      <family val="1"/>
    </font>
    <font>
      <sz val="11"/>
      <color indexed="10"/>
      <name val="Times New Roman"/>
      <family val="1"/>
    </font>
    <font>
      <sz val="10"/>
      <name val="MS Sans Serif"/>
      <family val="2"/>
    </font>
    <font>
      <sz val="10"/>
      <name val="Times New Roman"/>
      <family val="1"/>
    </font>
    <font>
      <sz val="9"/>
      <name val="Times New Roman"/>
      <family val="1"/>
    </font>
    <font>
      <i/>
      <sz val="10"/>
      <name val="Times New Roman"/>
      <family val="1"/>
    </font>
    <font>
      <sz val="11"/>
      <color indexed="12"/>
      <name val="Times New Roman"/>
      <family val="1"/>
    </font>
    <font>
      <sz val="10"/>
      <color indexed="12"/>
      <name val="VNI-Times"/>
      <family val="0"/>
    </font>
    <font>
      <sz val="11"/>
      <color indexed="56"/>
      <name val="Times New Roman"/>
      <family val="1"/>
    </font>
    <font>
      <b/>
      <sz val="11"/>
      <color indexed="56"/>
      <name val="Times New Roman"/>
      <family val="1"/>
    </font>
    <font>
      <sz val="10"/>
      <color indexed="10"/>
      <name val="Times New Roman"/>
      <family val="1"/>
    </font>
    <font>
      <sz val="10"/>
      <color indexed="12"/>
      <name val="Times New Roman"/>
      <family val="1"/>
    </font>
    <font>
      <b/>
      <i/>
      <sz val="10"/>
      <name val="Times New Roman"/>
      <family val="1"/>
    </font>
    <font>
      <i/>
      <sz val="11"/>
      <color indexed="12"/>
      <name val="Times New Roman"/>
      <family val="1"/>
    </font>
    <font>
      <sz val="8.5"/>
      <name val="MS Sans Serif"/>
      <family val="2"/>
    </font>
    <font>
      <b/>
      <sz val="9"/>
      <name val="Times New Roman"/>
      <family val="1"/>
    </font>
    <font>
      <b/>
      <i/>
      <sz val="9"/>
      <name val="Times New Roman"/>
      <family val="1"/>
    </font>
    <font>
      <i/>
      <sz val="9"/>
      <name val="Times New Roman"/>
      <family val="1"/>
    </font>
    <font>
      <b/>
      <sz val="11"/>
      <color indexed="18"/>
      <name val="Times New Roman"/>
      <family val="1"/>
    </font>
    <font>
      <b/>
      <sz val="11"/>
      <color indexed="12"/>
      <name val="Times New Roman"/>
      <family val="1"/>
    </font>
    <font>
      <sz val="11"/>
      <color indexed="62"/>
      <name val="Times New Roman"/>
      <family val="1"/>
    </font>
    <font>
      <sz val="11"/>
      <name val="MS Sans Serif"/>
      <family val="2"/>
    </font>
    <font>
      <sz val="11"/>
      <color indexed="30"/>
      <name val="Times New Roman"/>
      <family val="1"/>
    </font>
    <font>
      <sz val="11"/>
      <color indexed="62"/>
      <name val="MS Sans Serif"/>
      <family val="2"/>
    </font>
    <font>
      <i/>
      <sz val="11"/>
      <color indexed="62"/>
      <name val="Times New Roman"/>
      <family val="1"/>
    </font>
    <font>
      <sz val="11"/>
      <color indexed="8"/>
      <name val="Times New Roman"/>
      <family val="1"/>
    </font>
    <font>
      <i/>
      <sz val="11"/>
      <color indexed="18"/>
      <name val="Times New Roman"/>
      <family val="1"/>
    </font>
    <font>
      <b/>
      <sz val="11"/>
      <color indexed="8"/>
      <name val="Times New Roman"/>
      <family val="1"/>
    </font>
    <font>
      <b/>
      <sz val="9"/>
      <name val="Tahoma"/>
      <family val="2"/>
    </font>
    <font>
      <sz val="9"/>
      <name val="Tahoma"/>
      <family val="2"/>
    </font>
    <font>
      <sz val="12"/>
      <name val="VNI-Times"/>
      <family val="0"/>
    </font>
    <font>
      <i/>
      <sz val="10"/>
      <color indexed="8"/>
      <name val="Times New Roman"/>
      <family val="1"/>
    </font>
    <font>
      <b/>
      <sz val="10"/>
      <color indexed="8"/>
      <name val="Times New Roman"/>
      <family val="1"/>
    </font>
    <font>
      <sz val="10"/>
      <color indexed="8"/>
      <name val="Times New Roman"/>
      <family val="1"/>
    </font>
    <font>
      <b/>
      <sz val="10"/>
      <color indexed="18"/>
      <name val="Times New Roman"/>
      <family val="1"/>
    </font>
    <font>
      <sz val="11"/>
      <color indexed="18"/>
      <name val="Times New Roman"/>
      <family val="1"/>
    </font>
    <font>
      <sz val="14"/>
      <name val="Times New Roman"/>
      <family val="1"/>
    </font>
    <font>
      <sz val="10"/>
      <name val="Arial"/>
      <family val="2"/>
    </font>
    <font>
      <sz val="9"/>
      <color indexed="12"/>
      <name val="Times New Roman"/>
      <family val="1"/>
    </font>
    <font>
      <i/>
      <sz val="10"/>
      <color indexed="12"/>
      <name val="Times New Roman"/>
      <family val="1"/>
    </font>
    <font>
      <b/>
      <sz val="9"/>
      <color indexed="12"/>
      <name val="Times New Roman"/>
      <family val="1"/>
    </font>
    <font>
      <b/>
      <sz val="11"/>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0"/>
      <color indexed="9"/>
      <name val="Times New Roman"/>
      <family val="1"/>
    </font>
    <font>
      <i/>
      <sz val="11"/>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1"/>
      <color theme="3"/>
      <name val="Times New Roman"/>
      <family val="1"/>
    </font>
    <font>
      <sz val="10"/>
      <color theme="0"/>
      <name val="Times New Roman"/>
      <family val="1"/>
    </font>
    <font>
      <i/>
      <sz val="11"/>
      <color theme="3"/>
      <name val="Times New Roman"/>
      <family val="1"/>
    </font>
    <font>
      <sz val="11"/>
      <color theme="1"/>
      <name val="Times New Roman"/>
      <family val="1"/>
    </font>
    <font>
      <b/>
      <sz val="8"/>
      <name val="VNI-Time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4" fillId="0" borderId="0">
      <alignment/>
      <protection/>
    </xf>
    <xf numFmtId="0" fontId="53" fillId="0" borderId="0">
      <alignment/>
      <protection/>
    </xf>
    <xf numFmtId="0" fontId="4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78">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165" fontId="3" fillId="0" borderId="0" xfId="43" applyNumberFormat="1" applyFont="1" applyAlignment="1">
      <alignment/>
    </xf>
    <xf numFmtId="165" fontId="3" fillId="0" borderId="0" xfId="0" applyNumberFormat="1" applyFont="1" applyAlignment="1">
      <alignment/>
    </xf>
    <xf numFmtId="165" fontId="2" fillId="0" borderId="0" xfId="43" applyNumberFormat="1" applyFont="1" applyAlignment="1">
      <alignment/>
    </xf>
    <xf numFmtId="0" fontId="8" fillId="0" borderId="0" xfId="0" applyFont="1" applyAlignment="1">
      <alignment/>
    </xf>
    <xf numFmtId="0" fontId="8" fillId="0" borderId="0" xfId="0" applyFont="1" applyAlignment="1">
      <alignment/>
    </xf>
    <xf numFmtId="0" fontId="10" fillId="0" borderId="0" xfId="0" applyFont="1" applyBorder="1" applyAlignment="1">
      <alignment horizontal="center"/>
    </xf>
    <xf numFmtId="0" fontId="12" fillId="0" borderId="0" xfId="0" applyFont="1" applyAlignment="1">
      <alignment/>
    </xf>
    <xf numFmtId="0" fontId="9" fillId="0" borderId="0" xfId="0" applyFont="1" applyAlignment="1">
      <alignment/>
    </xf>
    <xf numFmtId="0" fontId="2" fillId="0" borderId="0" xfId="15" applyNumberFormat="1" applyFont="1" applyFill="1" applyAlignment="1">
      <alignment horizontal="left"/>
      <protection/>
    </xf>
    <xf numFmtId="0" fontId="3" fillId="0" borderId="0" xfId="15" applyNumberFormat="1" applyFont="1" applyFill="1" applyAlignment="1">
      <alignment horizontal="center"/>
      <protection/>
    </xf>
    <xf numFmtId="171" fontId="19" fillId="0" borderId="0" xfId="15" applyNumberFormat="1" applyFont="1" applyFill="1">
      <alignment/>
      <protection/>
    </xf>
    <xf numFmtId="0" fontId="19" fillId="0" borderId="0" xfId="15" applyNumberFormat="1" applyFont="1" applyFill="1" applyAlignment="1">
      <alignment horizontal="center"/>
      <protection/>
    </xf>
    <xf numFmtId="0" fontId="19" fillId="0" borderId="0" xfId="15" applyNumberFormat="1" applyFont="1" applyFill="1">
      <alignment/>
      <protection/>
    </xf>
    <xf numFmtId="173" fontId="19" fillId="0" borderId="0" xfId="43" applyNumberFormat="1" applyFont="1" applyFill="1" applyBorder="1" applyAlignment="1" applyProtection="1">
      <alignment/>
      <protection/>
    </xf>
    <xf numFmtId="171" fontId="19" fillId="0" borderId="0" xfId="43" applyNumberFormat="1" applyFont="1" applyFill="1" applyBorder="1" applyAlignment="1" applyProtection="1">
      <alignment/>
      <protection/>
    </xf>
    <xf numFmtId="173" fontId="14" fillId="0" borderId="0" xfId="43" applyNumberFormat="1" applyFont="1" applyFill="1" applyBorder="1" applyAlignment="1" applyProtection="1">
      <alignment horizontal="right"/>
      <protection/>
    </xf>
    <xf numFmtId="0" fontId="20" fillId="0" borderId="0" xfId="15" applyFont="1" applyFill="1">
      <alignment/>
      <protection/>
    </xf>
    <xf numFmtId="0" fontId="19" fillId="0" borderId="0" xfId="0" applyFont="1" applyFill="1" applyAlignment="1">
      <alignment/>
    </xf>
    <xf numFmtId="0" fontId="13" fillId="0" borderId="0" xfId="56" applyFont="1" applyFill="1" applyAlignment="1">
      <alignment horizontal="left"/>
      <protection/>
    </xf>
    <xf numFmtId="0" fontId="19" fillId="0" borderId="0" xfId="56" applyFont="1" applyFill="1" applyAlignment="1">
      <alignment/>
      <protection/>
    </xf>
    <xf numFmtId="173" fontId="20" fillId="0" borderId="0" xfId="43" applyNumberFormat="1" applyFont="1" applyFill="1" applyBorder="1" applyAlignment="1" applyProtection="1">
      <alignment wrapText="1"/>
      <protection/>
    </xf>
    <xf numFmtId="0" fontId="6" fillId="0" borderId="10" xfId="15" applyFont="1" applyFill="1" applyBorder="1" applyAlignment="1">
      <alignment horizontal="left"/>
      <protection/>
    </xf>
    <xf numFmtId="0" fontId="19" fillId="0" borderId="10" xfId="15" applyFont="1" applyFill="1" applyBorder="1" applyAlignment="1">
      <alignment/>
      <protection/>
    </xf>
    <xf numFmtId="173" fontId="19" fillId="0" borderId="10" xfId="43" applyNumberFormat="1" applyFont="1" applyFill="1" applyBorder="1" applyAlignment="1" applyProtection="1">
      <alignment horizontal="right"/>
      <protection/>
    </xf>
    <xf numFmtId="0" fontId="21" fillId="0" borderId="10" xfId="15" applyNumberFormat="1" applyFont="1" applyFill="1" applyBorder="1" applyAlignment="1">
      <alignment horizontal="right"/>
      <protection/>
    </xf>
    <xf numFmtId="0" fontId="19" fillId="0" borderId="0" xfId="15" applyFont="1" applyFill="1" applyAlignment="1">
      <alignment horizontal="right"/>
      <protection/>
    </xf>
    <xf numFmtId="0" fontId="19" fillId="0" borderId="0" xfId="15" applyFont="1" applyFill="1" applyAlignment="1">
      <alignment/>
      <protection/>
    </xf>
    <xf numFmtId="173" fontId="19" fillId="0" borderId="0" xfId="43" applyNumberFormat="1" applyFont="1" applyFill="1" applyBorder="1" applyAlignment="1" applyProtection="1">
      <alignment horizontal="right"/>
      <protection/>
    </xf>
    <xf numFmtId="0" fontId="6" fillId="0" borderId="0" xfId="15" applyFont="1" applyFill="1" applyAlignment="1">
      <alignment horizontal="justify" wrapText="1"/>
      <protection/>
    </xf>
    <xf numFmtId="0" fontId="2" fillId="0" borderId="0" xfId="15" applyFont="1" applyFill="1" applyAlignment="1">
      <alignment horizontal="right"/>
      <protection/>
    </xf>
    <xf numFmtId="0" fontId="2" fillId="0" borderId="0" xfId="15" applyFont="1" applyFill="1" applyAlignment="1">
      <alignment/>
      <protection/>
    </xf>
    <xf numFmtId="173" fontId="2" fillId="0" borderId="0" xfId="43" applyNumberFormat="1" applyFont="1" applyFill="1" applyBorder="1" applyAlignment="1" applyProtection="1">
      <alignment horizontal="right"/>
      <protection/>
    </xf>
    <xf numFmtId="0" fontId="3" fillId="0" borderId="0" xfId="15" applyFont="1" applyFill="1">
      <alignment/>
      <protection/>
    </xf>
    <xf numFmtId="0" fontId="3" fillId="0" borderId="0" xfId="0" applyFont="1" applyFill="1" applyAlignment="1">
      <alignment/>
    </xf>
    <xf numFmtId="0" fontId="17" fillId="0" borderId="0" xfId="15" applyFont="1" applyFill="1">
      <alignment/>
      <protection/>
    </xf>
    <xf numFmtId="0" fontId="3" fillId="0" borderId="0" xfId="15" applyFont="1" applyFill="1" applyAlignment="1">
      <alignment/>
      <protection/>
    </xf>
    <xf numFmtId="173" fontId="3" fillId="0" borderId="0" xfId="43" applyNumberFormat="1" applyFont="1" applyFill="1" applyBorder="1" applyAlignment="1" applyProtection="1">
      <alignment horizontal="right"/>
      <protection/>
    </xf>
    <xf numFmtId="0" fontId="3" fillId="0" borderId="0" xfId="15" applyFont="1" applyFill="1" applyAlignment="1">
      <alignment horizontal="justify" wrapText="1"/>
      <protection/>
    </xf>
    <xf numFmtId="0" fontId="3" fillId="0" borderId="0" xfId="0" applyFont="1" applyFill="1" applyAlignment="1">
      <alignment/>
    </xf>
    <xf numFmtId="0" fontId="2" fillId="0" borderId="0" xfId="15" applyFont="1" applyFill="1" applyAlignment="1">
      <alignment vertical="top"/>
      <protection/>
    </xf>
    <xf numFmtId="0" fontId="3" fillId="0" borderId="0" xfId="15" applyFont="1" applyFill="1" applyAlignment="1">
      <alignment vertical="top" wrapText="1"/>
      <protection/>
    </xf>
    <xf numFmtId="0" fontId="3" fillId="0" borderId="0" xfId="0" applyFont="1" applyFill="1" applyAlignment="1">
      <alignment vertical="top"/>
    </xf>
    <xf numFmtId="0" fontId="3" fillId="0" borderId="0" xfId="15" applyFont="1" applyFill="1" applyAlignment="1">
      <alignment wrapText="1"/>
      <protection/>
    </xf>
    <xf numFmtId="0" fontId="2" fillId="0" borderId="0" xfId="15" applyFont="1" applyFill="1" applyAlignment="1">
      <alignment horizontal="right" vertical="top"/>
      <protection/>
    </xf>
    <xf numFmtId="0" fontId="3" fillId="0" borderId="0" xfId="15" applyFont="1" applyFill="1" applyAlignment="1">
      <alignment vertical="top"/>
      <protection/>
    </xf>
    <xf numFmtId="0" fontId="2" fillId="0" borderId="0" xfId="15" applyFont="1" applyFill="1" applyAlignment="1" quotePrefix="1">
      <alignment horizontal="right"/>
      <protection/>
    </xf>
    <xf numFmtId="0" fontId="3" fillId="0" borderId="0" xfId="15" applyFont="1" applyFill="1" applyAlignment="1">
      <alignment horizontal="right"/>
      <protection/>
    </xf>
    <xf numFmtId="0" fontId="17" fillId="0" borderId="0" xfId="15" applyFont="1" applyFill="1" applyAlignment="1">
      <alignment/>
      <protection/>
    </xf>
    <xf numFmtId="0" fontId="6" fillId="0" borderId="0" xfId="15" applyFont="1" applyFill="1" applyAlignment="1">
      <alignment/>
      <protection/>
    </xf>
    <xf numFmtId="173" fontId="3" fillId="0" borderId="0" xfId="43" applyNumberFormat="1" applyFont="1" applyFill="1" applyBorder="1" applyAlignment="1" applyProtection="1">
      <alignment/>
      <protection/>
    </xf>
    <xf numFmtId="173" fontId="6" fillId="0" borderId="0" xfId="43" applyNumberFormat="1" applyFont="1" applyFill="1" applyBorder="1" applyAlignment="1" applyProtection="1">
      <alignment horizontal="right"/>
      <protection/>
    </xf>
    <xf numFmtId="0" fontId="3" fillId="0" borderId="0" xfId="15" applyFont="1" applyFill="1" applyBorder="1" applyAlignment="1">
      <alignment horizontal="justify"/>
      <protection/>
    </xf>
    <xf numFmtId="0" fontId="3" fillId="0" borderId="0" xfId="15" applyFont="1" applyFill="1" quotePrefix="1">
      <alignment/>
      <protection/>
    </xf>
    <xf numFmtId="0" fontId="2" fillId="0" borderId="0" xfId="15" applyFont="1" applyFill="1" applyBorder="1" applyAlignment="1">
      <alignment horizontal="justify"/>
      <protection/>
    </xf>
    <xf numFmtId="0" fontId="3" fillId="0" borderId="0" xfId="15" applyFont="1" applyFill="1" applyAlignment="1">
      <alignment horizontal="right" vertical="center"/>
      <protection/>
    </xf>
    <xf numFmtId="0" fontId="2" fillId="0" borderId="0" xfId="15" applyFont="1" applyFill="1" applyBorder="1" applyAlignment="1">
      <alignment horizontal="left"/>
      <protection/>
    </xf>
    <xf numFmtId="0" fontId="2" fillId="0" borderId="0" xfId="15" applyFont="1" applyFill="1" applyAlignment="1" quotePrefix="1">
      <alignment horizontal="right" vertical="center"/>
      <protection/>
    </xf>
    <xf numFmtId="0" fontId="2" fillId="0" borderId="0" xfId="15" applyFont="1" applyFill="1" applyAlignment="1" quotePrefix="1">
      <alignment horizontal="right" vertical="top"/>
      <protection/>
    </xf>
    <xf numFmtId="0" fontId="6" fillId="0" borderId="0" xfId="15" applyFont="1" applyFill="1" applyAlignment="1">
      <alignment horizontal="right"/>
      <protection/>
    </xf>
    <xf numFmtId="0" fontId="6" fillId="0" borderId="0" xfId="15" applyFont="1" applyFill="1">
      <alignment/>
      <protection/>
    </xf>
    <xf numFmtId="0" fontId="6" fillId="0" borderId="0" xfId="0" applyFont="1" applyFill="1" applyAlignment="1">
      <alignment/>
    </xf>
    <xf numFmtId="0" fontId="3" fillId="0" borderId="0" xfId="15" applyFont="1" applyFill="1" applyAlignment="1" quotePrefix="1">
      <alignment/>
      <protection/>
    </xf>
    <xf numFmtId="0" fontId="5" fillId="0" borderId="0" xfId="15" applyFont="1" applyFill="1" applyAlignment="1">
      <alignment horizontal="right" vertical="center"/>
      <protection/>
    </xf>
    <xf numFmtId="0" fontId="5" fillId="0" borderId="0" xfId="15" applyFont="1" applyFill="1" applyAlignment="1">
      <alignment vertical="center"/>
      <protection/>
    </xf>
    <xf numFmtId="173" fontId="5" fillId="0" borderId="0" xfId="43" applyNumberFormat="1" applyFont="1" applyFill="1" applyBorder="1" applyAlignment="1" applyProtection="1">
      <alignment horizontal="right" vertical="center"/>
      <protection/>
    </xf>
    <xf numFmtId="0" fontId="3" fillId="0" borderId="0" xfId="15" applyFont="1" applyFill="1" applyAlignment="1" quotePrefix="1">
      <alignment vertical="center"/>
      <protection/>
    </xf>
    <xf numFmtId="0" fontId="2" fillId="0" borderId="0" xfId="15" applyFont="1" applyFill="1" applyAlignment="1">
      <alignment vertical="center"/>
      <protection/>
    </xf>
    <xf numFmtId="0" fontId="6" fillId="0" borderId="0" xfId="15" applyFont="1" applyFill="1" applyAlignment="1" quotePrefix="1">
      <alignment horizontal="right"/>
      <protection/>
    </xf>
    <xf numFmtId="0" fontId="6" fillId="0" borderId="0" xfId="15" applyFont="1" applyFill="1" quotePrefix="1">
      <alignment/>
      <protection/>
    </xf>
    <xf numFmtId="0" fontId="5" fillId="0" borderId="0" xfId="15" applyFont="1" applyFill="1" applyAlignment="1">
      <alignment horizontal="right"/>
      <protection/>
    </xf>
    <xf numFmtId="0" fontId="5" fillId="0" borderId="0" xfId="15" applyFont="1" applyFill="1" applyAlignment="1">
      <alignment/>
      <protection/>
    </xf>
    <xf numFmtId="173" fontId="5" fillId="0" borderId="0" xfId="43" applyNumberFormat="1" applyFont="1" applyFill="1" applyBorder="1" applyAlignment="1" applyProtection="1">
      <alignment horizontal="right"/>
      <protection/>
    </xf>
    <xf numFmtId="0" fontId="2" fillId="0" borderId="0" xfId="15" applyFont="1" applyFill="1">
      <alignment/>
      <protection/>
    </xf>
    <xf numFmtId="0" fontId="3" fillId="0" borderId="0" xfId="15" applyFont="1" applyFill="1" applyAlignment="1">
      <alignment horizontal="justify"/>
      <protection/>
    </xf>
    <xf numFmtId="0" fontId="2" fillId="0" borderId="0" xfId="15" applyFont="1" applyFill="1" applyBorder="1" applyAlignment="1">
      <alignment/>
      <protection/>
    </xf>
    <xf numFmtId="0" fontId="3" fillId="0" borderId="0" xfId="15" applyFont="1" applyFill="1" applyBorder="1" applyAlignment="1">
      <alignment/>
      <protection/>
    </xf>
    <xf numFmtId="0" fontId="2" fillId="0" borderId="0" xfId="15" applyFont="1" applyFill="1" applyAlignment="1" quotePrefix="1">
      <alignment/>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justify"/>
      <protection/>
    </xf>
    <xf numFmtId="0" fontId="2" fillId="0" borderId="0" xfId="15" applyFont="1" applyFill="1" applyBorder="1" applyAlignment="1">
      <alignment vertical="center"/>
      <protection/>
    </xf>
    <xf numFmtId="0" fontId="2" fillId="0" borderId="0" xfId="0" applyFont="1" applyFill="1" applyAlignment="1">
      <alignment vertical="center"/>
    </xf>
    <xf numFmtId="0" fontId="3" fillId="0" borderId="0" xfId="15" applyFont="1" applyFill="1" applyBorder="1" applyAlignment="1">
      <alignment horizontal="justify" vertical="top"/>
      <protection/>
    </xf>
    <xf numFmtId="0" fontId="3" fillId="0" borderId="0" xfId="15" applyFont="1" applyFill="1" applyBorder="1" applyAlignment="1">
      <alignment vertical="top"/>
      <protection/>
    </xf>
    <xf numFmtId="0" fontId="18" fillId="0" borderId="0" xfId="0" applyFont="1" applyFill="1" applyAlignment="1">
      <alignment horizontal="justify" wrapText="1"/>
    </xf>
    <xf numFmtId="164" fontId="0" fillId="0" borderId="0" xfId="0" applyNumberFormat="1" applyFont="1" applyFill="1" applyBorder="1" applyAlignment="1">
      <alignment/>
    </xf>
    <xf numFmtId="0" fontId="6" fillId="0" borderId="0" xfId="0" applyFont="1" applyFill="1" applyAlignment="1">
      <alignment horizontal="left"/>
    </xf>
    <xf numFmtId="173" fontId="21" fillId="0" borderId="0" xfId="43" applyNumberFormat="1" applyFont="1" applyFill="1" applyBorder="1" applyAlignment="1" applyProtection="1">
      <alignment horizontal="right"/>
      <protection/>
    </xf>
    <xf numFmtId="174" fontId="19" fillId="0" borderId="0" xfId="43" applyNumberFormat="1" applyFont="1" applyFill="1" applyAlignment="1">
      <alignment horizontal="center"/>
    </xf>
    <xf numFmtId="0" fontId="3" fillId="0" borderId="0" xfId="15" applyFont="1" applyFill="1" applyAlignment="1">
      <alignment horizontal="center"/>
      <protection/>
    </xf>
    <xf numFmtId="173" fontId="26" fillId="0" borderId="0" xfId="43" applyNumberFormat="1" applyFont="1" applyFill="1" applyBorder="1" applyAlignment="1" applyProtection="1">
      <alignment horizontal="right"/>
      <protection/>
    </xf>
    <xf numFmtId="173" fontId="14" fillId="0" borderId="11" xfId="43" applyNumberFormat="1" applyFont="1" applyFill="1" applyBorder="1" applyAlignment="1" applyProtection="1">
      <alignment horizontal="right"/>
      <protection/>
    </xf>
    <xf numFmtId="172" fontId="14" fillId="0" borderId="0" xfId="43" applyNumberFormat="1" applyFont="1" applyFill="1" applyBorder="1" applyAlignment="1" applyProtection="1">
      <alignment horizontal="right"/>
      <protection/>
    </xf>
    <xf numFmtId="173" fontId="3" fillId="0" borderId="0" xfId="15" applyNumberFormat="1" applyFont="1" applyFill="1">
      <alignment/>
      <protection/>
    </xf>
    <xf numFmtId="173" fontId="14" fillId="0" borderId="12" xfId="43" applyNumberFormat="1" applyFont="1" applyFill="1" applyBorder="1" applyAlignment="1" applyProtection="1">
      <alignment horizontal="right"/>
      <protection/>
    </xf>
    <xf numFmtId="173" fontId="2" fillId="0" borderId="10" xfId="43" applyNumberFormat="1" applyFont="1" applyFill="1" applyBorder="1" applyAlignment="1" applyProtection="1">
      <alignment horizontal="center"/>
      <protection/>
    </xf>
    <xf numFmtId="173" fontId="2" fillId="0" borderId="0" xfId="43" applyNumberFormat="1" applyFont="1" applyFill="1" applyBorder="1" applyAlignment="1" applyProtection="1">
      <alignment horizontal="center"/>
      <protection/>
    </xf>
    <xf numFmtId="0" fontId="6" fillId="0" borderId="0" xfId="15" applyFont="1" applyFill="1" applyAlignment="1">
      <alignment horizontal="center"/>
      <protection/>
    </xf>
    <xf numFmtId="173" fontId="14" fillId="0" borderId="13" xfId="43" applyNumberFormat="1" applyFont="1" applyFill="1" applyBorder="1" applyAlignment="1" applyProtection="1">
      <alignment horizontal="center"/>
      <protection/>
    </xf>
    <xf numFmtId="173" fontId="14" fillId="0" borderId="0" xfId="43" applyNumberFormat="1" applyFont="1" applyFill="1" applyBorder="1" applyAlignment="1" applyProtection="1">
      <alignment horizontal="center"/>
      <protection/>
    </xf>
    <xf numFmtId="0" fontId="3" fillId="0" borderId="0" xfId="15" applyFont="1" applyFill="1" applyAlignment="1">
      <alignment horizontal="left"/>
      <protection/>
    </xf>
    <xf numFmtId="0" fontId="6" fillId="0" borderId="0" xfId="15" applyFont="1" applyFill="1" applyAlignment="1">
      <alignment horizontal="left"/>
      <protection/>
    </xf>
    <xf numFmtId="173" fontId="2" fillId="0" borderId="11" xfId="43" applyNumberFormat="1" applyFont="1" applyFill="1" applyBorder="1" applyAlignment="1" applyProtection="1">
      <alignment horizontal="right"/>
      <protection/>
    </xf>
    <xf numFmtId="0" fontId="3" fillId="0" borderId="0" xfId="15" applyFont="1" applyFill="1" applyAlignment="1" quotePrefix="1">
      <alignment horizontal="right"/>
      <protection/>
    </xf>
    <xf numFmtId="173" fontId="14" fillId="0" borderId="14" xfId="43" applyNumberFormat="1" applyFont="1" applyFill="1" applyBorder="1" applyAlignment="1" applyProtection="1">
      <alignment horizontal="right"/>
      <protection/>
    </xf>
    <xf numFmtId="173" fontId="27" fillId="0" borderId="0" xfId="43" applyNumberFormat="1" applyFont="1" applyFill="1" applyBorder="1" applyAlignment="1" applyProtection="1">
      <alignment horizontal="right"/>
      <protection/>
    </xf>
    <xf numFmtId="172" fontId="19" fillId="0" borderId="0" xfId="43" applyNumberFormat="1" applyFont="1" applyFill="1" applyBorder="1" applyAlignment="1" applyProtection="1">
      <alignment horizontal="right"/>
      <protection/>
    </xf>
    <xf numFmtId="0" fontId="17" fillId="0" borderId="0" xfId="15" applyFont="1" applyFill="1" applyBorder="1" applyAlignment="1">
      <alignment horizontal="left"/>
      <protection/>
    </xf>
    <xf numFmtId="0" fontId="17" fillId="0" borderId="0" xfId="15" applyFont="1" applyFill="1" applyBorder="1" applyAlignment="1">
      <alignment/>
      <protection/>
    </xf>
    <xf numFmtId="173" fontId="2" fillId="0" borderId="0" xfId="15" applyNumberFormat="1" applyFont="1" applyFill="1">
      <alignment/>
      <protection/>
    </xf>
    <xf numFmtId="0" fontId="3" fillId="0" borderId="0" xfId="15" applyFont="1" applyFill="1" applyAlignment="1">
      <alignment horizontal="left" indent="1"/>
      <protection/>
    </xf>
    <xf numFmtId="0" fontId="6" fillId="0" borderId="0" xfId="0" applyFont="1" applyFill="1" applyAlignment="1">
      <alignment/>
    </xf>
    <xf numFmtId="173" fontId="27" fillId="0" borderId="0" xfId="43" applyNumberFormat="1" applyFont="1" applyFill="1" applyAlignment="1">
      <alignment/>
    </xf>
    <xf numFmtId="14" fontId="2" fillId="0" borderId="0" xfId="43" applyNumberFormat="1" applyFont="1" applyFill="1" applyBorder="1" applyAlignment="1" applyProtection="1">
      <alignment horizontal="right"/>
      <protection/>
    </xf>
    <xf numFmtId="0" fontId="2" fillId="0" borderId="0" xfId="15" applyFont="1" applyFill="1" applyAlignment="1" quotePrefix="1">
      <alignment horizontal="right" wrapText="1"/>
      <protection/>
    </xf>
    <xf numFmtId="0" fontId="2" fillId="0" borderId="0" xfId="15" applyFont="1" applyFill="1" applyAlignment="1">
      <alignment horizontal="left"/>
      <protection/>
    </xf>
    <xf numFmtId="0" fontId="2" fillId="0" borderId="15" xfId="15" applyFont="1" applyFill="1" applyBorder="1" applyAlignment="1">
      <alignment/>
      <protection/>
    </xf>
    <xf numFmtId="0" fontId="2" fillId="0" borderId="15" xfId="43" applyNumberFormat="1" applyFont="1" applyFill="1" applyBorder="1" applyAlignment="1" applyProtection="1">
      <alignment horizontal="center" wrapText="1"/>
      <protection/>
    </xf>
    <xf numFmtId="0" fontId="2" fillId="0" borderId="0" xfId="43" applyNumberFormat="1" applyFont="1" applyFill="1" applyBorder="1" applyAlignment="1" applyProtection="1">
      <alignment horizontal="center" wrapText="1"/>
      <protection/>
    </xf>
    <xf numFmtId="0" fontId="2" fillId="0" borderId="15" xfId="43" applyNumberFormat="1" applyFont="1" applyFill="1" applyBorder="1" applyAlignment="1" applyProtection="1">
      <alignment horizontal="center" vertical="center" wrapText="1"/>
      <protection/>
    </xf>
    <xf numFmtId="0" fontId="3" fillId="0" borderId="0" xfId="43" applyNumberFormat="1" applyFont="1" applyFill="1" applyBorder="1" applyAlignment="1" applyProtection="1">
      <alignment wrapText="1"/>
      <protection/>
    </xf>
    <xf numFmtId="173" fontId="3" fillId="0" borderId="0" xfId="43" applyNumberFormat="1" applyFont="1" applyFill="1" applyBorder="1" applyAlignment="1" applyProtection="1">
      <alignment horizontal="right" wrapText="1"/>
      <protection/>
    </xf>
    <xf numFmtId="175" fontId="2" fillId="0" borderId="0" xfId="43" applyNumberFormat="1" applyFont="1" applyFill="1" applyBorder="1" applyAlignment="1" applyProtection="1">
      <alignment horizontal="right" wrapText="1"/>
      <protection/>
    </xf>
    <xf numFmtId="173" fontId="3" fillId="0" borderId="0" xfId="43" applyNumberFormat="1" applyFont="1" applyFill="1" applyBorder="1" applyAlignment="1" applyProtection="1">
      <alignment wrapText="1"/>
      <protection/>
    </xf>
    <xf numFmtId="173" fontId="6" fillId="0" borderId="0" xfId="43" applyNumberFormat="1" applyFont="1" applyFill="1" applyBorder="1" applyAlignment="1" applyProtection="1">
      <alignment wrapText="1"/>
      <protection/>
    </xf>
    <xf numFmtId="173" fontId="6" fillId="0" borderId="0" xfId="43" applyNumberFormat="1" applyFont="1" applyFill="1" applyBorder="1" applyAlignment="1" applyProtection="1">
      <alignment/>
      <protection/>
    </xf>
    <xf numFmtId="173" fontId="6" fillId="0" borderId="0" xfId="43" applyNumberFormat="1" applyFont="1" applyFill="1" applyBorder="1" applyAlignment="1" applyProtection="1">
      <alignment horizontal="right" wrapText="1"/>
      <protection/>
    </xf>
    <xf numFmtId="0" fontId="6" fillId="0" borderId="0" xfId="15" applyFont="1" applyFill="1" applyBorder="1" applyAlignment="1">
      <alignment/>
      <protection/>
    </xf>
    <xf numFmtId="0" fontId="3" fillId="0" borderId="15" xfId="15" applyFont="1" applyFill="1" applyBorder="1" applyAlignment="1">
      <alignment/>
      <protection/>
    </xf>
    <xf numFmtId="173" fontId="3" fillId="0" borderId="15" xfId="43" applyNumberFormat="1" applyFont="1" applyFill="1" applyBorder="1" applyAlignment="1" applyProtection="1">
      <alignment wrapText="1"/>
      <protection/>
    </xf>
    <xf numFmtId="173" fontId="2" fillId="0" borderId="10" xfId="43" applyNumberFormat="1" applyFont="1" applyFill="1" applyBorder="1" applyAlignment="1" applyProtection="1">
      <alignment horizontal="right"/>
      <protection/>
    </xf>
    <xf numFmtId="173" fontId="3" fillId="0" borderId="0" xfId="43" applyNumberFormat="1" applyFont="1" applyFill="1" applyBorder="1" applyAlignment="1" applyProtection="1">
      <alignment horizontal="center"/>
      <protection/>
    </xf>
    <xf numFmtId="175" fontId="2" fillId="0" borderId="0" xfId="43" applyNumberFormat="1" applyFont="1" applyFill="1" applyBorder="1" applyAlignment="1" applyProtection="1">
      <alignment horizontal="right"/>
      <protection/>
    </xf>
    <xf numFmtId="173" fontId="6" fillId="0" borderId="0" xfId="43" applyNumberFormat="1" applyFont="1" applyFill="1" applyBorder="1" applyAlignment="1" applyProtection="1">
      <alignment horizontal="center"/>
      <protection/>
    </xf>
    <xf numFmtId="173" fontId="3" fillId="0" borderId="15" xfId="43" applyNumberFormat="1" applyFont="1" applyFill="1" applyBorder="1" applyAlignment="1" applyProtection="1">
      <alignment horizontal="center"/>
      <protection/>
    </xf>
    <xf numFmtId="175" fontId="2" fillId="0" borderId="10" xfId="43" applyNumberFormat="1" applyFont="1" applyFill="1" applyBorder="1" applyAlignment="1" applyProtection="1">
      <alignment horizontal="right"/>
      <protection/>
    </xf>
    <xf numFmtId="0" fontId="3" fillId="0" borderId="16" xfId="15" applyFont="1" applyFill="1" applyBorder="1" applyAlignment="1">
      <alignment/>
      <protection/>
    </xf>
    <xf numFmtId="173" fontId="3" fillId="0" borderId="16" xfId="43" applyNumberFormat="1" applyFont="1" applyFill="1" applyBorder="1" applyAlignment="1" applyProtection="1">
      <alignment horizontal="center"/>
      <protection/>
    </xf>
    <xf numFmtId="175" fontId="2" fillId="0" borderId="12" xfId="43" applyNumberFormat="1" applyFont="1" applyFill="1" applyBorder="1" applyAlignment="1" applyProtection="1">
      <alignment horizontal="right"/>
      <protection/>
    </xf>
    <xf numFmtId="0" fontId="3" fillId="0" borderId="0" xfId="15" applyFont="1" applyFill="1" applyBorder="1" applyAlignment="1">
      <alignment wrapText="1"/>
      <protection/>
    </xf>
    <xf numFmtId="173" fontId="2" fillId="0" borderId="0" xfId="43" applyNumberFormat="1" applyFont="1" applyFill="1" applyBorder="1" applyAlignment="1" applyProtection="1">
      <alignment horizontal="right" wrapText="1"/>
      <protection/>
    </xf>
    <xf numFmtId="173" fontId="2" fillId="0" borderId="0" xfId="43" applyNumberFormat="1" applyFont="1" applyFill="1" applyBorder="1" applyAlignment="1" applyProtection="1">
      <alignment/>
      <protection/>
    </xf>
    <xf numFmtId="173" fontId="3" fillId="0" borderId="15" xfId="43" applyNumberFormat="1" applyFont="1" applyFill="1" applyBorder="1" applyAlignment="1" applyProtection="1">
      <alignment horizontal="right"/>
      <protection/>
    </xf>
    <xf numFmtId="173" fontId="2" fillId="0" borderId="0" xfId="43" applyNumberFormat="1" applyFont="1" applyFill="1" applyBorder="1" applyAlignment="1" applyProtection="1">
      <alignment horizontal="left"/>
      <protection/>
    </xf>
    <xf numFmtId="173" fontId="3" fillId="0" borderId="0" xfId="43" applyNumberFormat="1" applyFont="1" applyFill="1" applyBorder="1" applyAlignment="1" applyProtection="1">
      <alignment horizontal="left"/>
      <protection/>
    </xf>
    <xf numFmtId="0" fontId="3" fillId="0" borderId="12" xfId="15" applyFont="1" applyFill="1" applyBorder="1" applyAlignment="1">
      <alignment/>
      <protection/>
    </xf>
    <xf numFmtId="173" fontId="3" fillId="0" borderId="16" xfId="43" applyNumberFormat="1" applyFont="1" applyFill="1" applyBorder="1" applyAlignment="1" applyProtection="1">
      <alignment horizontal="left"/>
      <protection/>
    </xf>
    <xf numFmtId="173" fontId="3" fillId="0" borderId="16" xfId="43" applyNumberFormat="1" applyFont="1" applyFill="1" applyBorder="1" applyAlignment="1" applyProtection="1">
      <alignment horizontal="right"/>
      <protection/>
    </xf>
    <xf numFmtId="173" fontId="2" fillId="0" borderId="16" xfId="43" applyNumberFormat="1" applyFont="1" applyFill="1" applyBorder="1" applyAlignment="1" applyProtection="1">
      <alignment horizontal="right"/>
      <protection/>
    </xf>
    <xf numFmtId="173" fontId="19" fillId="0" borderId="0" xfId="43" applyNumberFormat="1" applyFont="1" applyFill="1" applyBorder="1" applyAlignment="1" applyProtection="1">
      <alignment wrapText="1"/>
      <protection/>
    </xf>
    <xf numFmtId="173" fontId="19" fillId="0" borderId="0" xfId="43" applyNumberFormat="1" applyFont="1" applyFill="1" applyBorder="1" applyAlignment="1" applyProtection="1">
      <alignment horizontal="right" wrapText="1"/>
      <protection/>
    </xf>
    <xf numFmtId="173" fontId="21" fillId="0" borderId="0" xfId="43" applyNumberFormat="1" applyFont="1" applyFill="1" applyBorder="1" applyAlignment="1" applyProtection="1">
      <alignment/>
      <protection/>
    </xf>
    <xf numFmtId="173" fontId="21" fillId="0" borderId="0" xfId="43" applyNumberFormat="1" applyFont="1" applyFill="1" applyBorder="1" applyAlignment="1" applyProtection="1">
      <alignment wrapText="1"/>
      <protection/>
    </xf>
    <xf numFmtId="173" fontId="21" fillId="0" borderId="0" xfId="43" applyNumberFormat="1" applyFont="1" applyFill="1" applyBorder="1" applyAlignment="1" applyProtection="1">
      <alignment horizontal="right" wrapText="1"/>
      <protection/>
    </xf>
    <xf numFmtId="173" fontId="28" fillId="0" borderId="0" xfId="43" applyNumberFormat="1" applyFont="1" applyFill="1" applyBorder="1" applyAlignment="1" applyProtection="1">
      <alignment horizontal="right"/>
      <protection/>
    </xf>
    <xf numFmtId="0" fontId="3" fillId="0" borderId="10" xfId="15" applyFont="1" applyFill="1" applyBorder="1" applyAlignment="1">
      <alignment/>
      <protection/>
    </xf>
    <xf numFmtId="173" fontId="3" fillId="0" borderId="15" xfId="43" applyNumberFormat="1" applyFont="1" applyFill="1" applyBorder="1" applyAlignment="1" applyProtection="1">
      <alignment/>
      <protection/>
    </xf>
    <xf numFmtId="173" fontId="19" fillId="0" borderId="15" xfId="43" applyNumberFormat="1" applyFont="1" applyFill="1" applyBorder="1" applyAlignment="1" applyProtection="1">
      <alignment/>
      <protection/>
    </xf>
    <xf numFmtId="173" fontId="14" fillId="0" borderId="0" xfId="43" applyNumberFormat="1" applyFont="1" applyFill="1" applyBorder="1" applyAlignment="1" applyProtection="1">
      <alignment/>
      <protection/>
    </xf>
    <xf numFmtId="173" fontId="6" fillId="0" borderId="0" xfId="15" applyNumberFormat="1" applyFont="1" applyFill="1" applyAlignment="1">
      <alignment/>
      <protection/>
    </xf>
    <xf numFmtId="173" fontId="6" fillId="0" borderId="0" xfId="15" applyNumberFormat="1" applyFont="1" applyFill="1" applyBorder="1" applyAlignment="1">
      <alignment/>
      <protection/>
    </xf>
    <xf numFmtId="173" fontId="21" fillId="0" borderId="0" xfId="15" applyNumberFormat="1" applyFont="1" applyFill="1" applyAlignment="1">
      <alignment/>
      <protection/>
    </xf>
    <xf numFmtId="173" fontId="19" fillId="0" borderId="0" xfId="43" applyNumberFormat="1" applyFont="1" applyFill="1" applyBorder="1" applyAlignment="1" applyProtection="1">
      <alignment horizontal="center"/>
      <protection/>
    </xf>
    <xf numFmtId="173" fontId="3" fillId="0" borderId="16" xfId="43" applyNumberFormat="1" applyFont="1" applyFill="1" applyBorder="1" applyAlignment="1" applyProtection="1">
      <alignment/>
      <protection/>
    </xf>
    <xf numFmtId="173" fontId="19" fillId="0" borderId="12" xfId="43" applyNumberFormat="1" applyFont="1" applyFill="1" applyBorder="1" applyAlignment="1" applyProtection="1">
      <alignment/>
      <protection/>
    </xf>
    <xf numFmtId="173" fontId="14" fillId="0" borderId="12" xfId="43" applyNumberFormat="1" applyFont="1" applyFill="1" applyBorder="1" applyAlignment="1" applyProtection="1">
      <alignment/>
      <protection/>
    </xf>
    <xf numFmtId="0" fontId="6" fillId="0" borderId="0" xfId="15" applyFont="1" applyFill="1" applyAlignment="1">
      <alignment horizontal="left" indent="1"/>
      <protection/>
    </xf>
    <xf numFmtId="0" fontId="6" fillId="0" borderId="0" xfId="15" applyFont="1" applyFill="1" applyBorder="1" applyAlignment="1" quotePrefix="1">
      <alignment/>
      <protection/>
    </xf>
    <xf numFmtId="49" fontId="6" fillId="0" borderId="0" xfId="15" applyNumberFormat="1" applyFont="1" applyFill="1" applyAlignment="1">
      <alignment horizontal="left" indent="1"/>
      <protection/>
    </xf>
    <xf numFmtId="0" fontId="2" fillId="0" borderId="15" xfId="15" applyFont="1" applyFill="1" applyBorder="1" applyAlignment="1">
      <alignment horizontal="left"/>
      <protection/>
    </xf>
    <xf numFmtId="0" fontId="2" fillId="0" borderId="15" xfId="15" applyFont="1" applyFill="1" applyBorder="1" applyAlignment="1">
      <alignment horizontal="center"/>
      <protection/>
    </xf>
    <xf numFmtId="0" fontId="2" fillId="0" borderId="0" xfId="15" applyFont="1" applyFill="1" applyBorder="1" applyAlignment="1">
      <alignment horizontal="center"/>
      <protection/>
    </xf>
    <xf numFmtId="0" fontId="2" fillId="0" borderId="0" xfId="43" applyNumberFormat="1" applyFont="1" applyFill="1" applyBorder="1" applyAlignment="1" applyProtection="1">
      <alignment horizontal="center" vertical="center" wrapText="1"/>
      <protection/>
    </xf>
    <xf numFmtId="171" fontId="2" fillId="0" borderId="0" xfId="15" applyNumberFormat="1" applyFont="1" applyFill="1" applyBorder="1" applyAlignment="1">
      <alignment horizontal="center"/>
      <protection/>
    </xf>
    <xf numFmtId="0" fontId="3" fillId="0" borderId="0" xfId="15" applyFont="1" applyFill="1" applyBorder="1" applyAlignment="1">
      <alignment horizontal="center"/>
      <protection/>
    </xf>
    <xf numFmtId="171" fontId="3" fillId="0" borderId="0" xfId="43" applyNumberFormat="1" applyFont="1" applyFill="1" applyBorder="1" applyAlignment="1" applyProtection="1">
      <alignment horizontal="right"/>
      <protection/>
    </xf>
    <xf numFmtId="173" fontId="3" fillId="0" borderId="10" xfId="43" applyNumberFormat="1" applyFont="1" applyFill="1" applyBorder="1" applyAlignment="1" applyProtection="1">
      <alignment horizontal="center"/>
      <protection/>
    </xf>
    <xf numFmtId="173" fontId="3" fillId="0" borderId="10" xfId="43" applyNumberFormat="1" applyFont="1" applyFill="1" applyBorder="1" applyAlignment="1" applyProtection="1">
      <alignment horizontal="right"/>
      <protection/>
    </xf>
    <xf numFmtId="173" fontId="2" fillId="0" borderId="0" xfId="15" applyNumberFormat="1" applyFont="1" applyFill="1" applyBorder="1" applyAlignment="1">
      <alignment horizontal="center"/>
      <protection/>
    </xf>
    <xf numFmtId="173" fontId="3" fillId="0" borderId="12" xfId="43" applyNumberFormat="1" applyFont="1" applyFill="1" applyBorder="1" applyAlignment="1" applyProtection="1">
      <alignment horizontal="center"/>
      <protection/>
    </xf>
    <xf numFmtId="173" fontId="3" fillId="0" borderId="12" xfId="43" applyNumberFormat="1" applyFont="1" applyFill="1" applyBorder="1" applyAlignment="1" applyProtection="1">
      <alignment horizontal="right"/>
      <protection/>
    </xf>
    <xf numFmtId="173" fontId="2" fillId="0" borderId="12" xfId="43" applyNumberFormat="1" applyFont="1" applyFill="1" applyBorder="1" applyAlignment="1" applyProtection="1">
      <alignment horizontal="right"/>
      <protection/>
    </xf>
    <xf numFmtId="43" fontId="3" fillId="0" borderId="0" xfId="43" applyFont="1" applyFill="1" applyAlignment="1">
      <alignment horizontal="left"/>
    </xf>
    <xf numFmtId="0" fontId="6" fillId="0" borderId="0" xfId="15" applyFont="1" applyFill="1" applyBorder="1" applyAlignment="1">
      <alignment horizontal="left"/>
      <protection/>
    </xf>
    <xf numFmtId="171" fontId="2" fillId="0" borderId="0" xfId="15" applyNumberFormat="1" applyFont="1" applyFill="1" applyBorder="1" applyAlignment="1">
      <alignment horizontal="left"/>
      <protection/>
    </xf>
    <xf numFmtId="173" fontId="30" fillId="0" borderId="0" xfId="43" applyNumberFormat="1" applyFont="1" applyFill="1" applyAlignment="1">
      <alignment horizontal="center" wrapText="1"/>
    </xf>
    <xf numFmtId="173" fontId="14" fillId="0" borderId="10" xfId="43" applyNumberFormat="1" applyFont="1" applyFill="1" applyBorder="1" applyAlignment="1" applyProtection="1">
      <alignment horizontal="center"/>
      <protection/>
    </xf>
    <xf numFmtId="0" fontId="28" fillId="0" borderId="0" xfId="15" applyFont="1" applyFill="1" applyAlignment="1">
      <alignment horizontal="center"/>
      <protection/>
    </xf>
    <xf numFmtId="173" fontId="14" fillId="0" borderId="0" xfId="43" applyNumberFormat="1" applyFont="1" applyFill="1" applyAlignment="1">
      <alignment/>
    </xf>
    <xf numFmtId="173" fontId="14" fillId="0" borderId="0" xfId="43" applyNumberFormat="1" applyFont="1" applyFill="1" applyAlignment="1">
      <alignment/>
    </xf>
    <xf numFmtId="0" fontId="31" fillId="0" borderId="0" xfId="15" applyFont="1" applyFill="1" applyAlignment="1" quotePrefix="1">
      <alignment horizontal="right" wrapText="1"/>
      <protection/>
    </xf>
    <xf numFmtId="9" fontId="19" fillId="0" borderId="0" xfId="62" applyFont="1" applyFill="1" applyAlignment="1">
      <alignment horizontal="center"/>
    </xf>
    <xf numFmtId="175" fontId="14" fillId="0" borderId="0" xfId="43" applyNumberFormat="1" applyFont="1" applyFill="1" applyAlignment="1">
      <alignment/>
    </xf>
    <xf numFmtId="9" fontId="19" fillId="0" borderId="0" xfId="62" applyFont="1" applyFill="1" applyBorder="1" applyAlignment="1" applyProtection="1">
      <alignment horizontal="center"/>
      <protection/>
    </xf>
    <xf numFmtId="0" fontId="5" fillId="0" borderId="0" xfId="15" applyFont="1" applyFill="1">
      <alignment/>
      <protection/>
    </xf>
    <xf numFmtId="173" fontId="5" fillId="0" borderId="0" xfId="15" applyNumberFormat="1" applyFont="1" applyFill="1">
      <alignment/>
      <protection/>
    </xf>
    <xf numFmtId="171" fontId="3" fillId="0" borderId="0" xfId="15" applyNumberFormat="1" applyFont="1" applyFill="1" applyBorder="1" applyAlignment="1">
      <alignment horizontal="left"/>
      <protection/>
    </xf>
    <xf numFmtId="175" fontId="19" fillId="0" borderId="0" xfId="43" applyNumberFormat="1" applyFont="1" applyFill="1" applyAlignment="1">
      <alignment/>
    </xf>
    <xf numFmtId="173" fontId="19" fillId="0" borderId="0" xfId="43" applyNumberFormat="1" applyFont="1" applyFill="1" applyAlignment="1">
      <alignment/>
    </xf>
    <xf numFmtId="0" fontId="32" fillId="0" borderId="0" xfId="15" applyFont="1" applyFill="1" applyAlignment="1" quotePrefix="1">
      <alignment horizontal="right" wrapText="1"/>
      <protection/>
    </xf>
    <xf numFmtId="171" fontId="6" fillId="0" borderId="0" xfId="15" applyNumberFormat="1" applyFont="1" applyFill="1" applyBorder="1" applyAlignment="1">
      <alignment horizontal="left"/>
      <protection/>
    </xf>
    <xf numFmtId="0" fontId="6" fillId="0" borderId="0" xfId="15" applyFont="1" applyFill="1" applyAlignment="1" quotePrefix="1">
      <alignment/>
      <protection/>
    </xf>
    <xf numFmtId="9" fontId="14" fillId="0" borderId="11" xfId="62" applyFont="1" applyFill="1" applyBorder="1" applyAlignment="1" applyProtection="1">
      <alignment horizontal="center"/>
      <protection/>
    </xf>
    <xf numFmtId="0" fontId="6" fillId="0" borderId="0" xfId="15" applyFont="1" applyFill="1" applyAlignment="1">
      <alignment horizontal="justify"/>
      <protection/>
    </xf>
    <xf numFmtId="0" fontId="6" fillId="0" borderId="0" xfId="15" applyFont="1" applyFill="1" applyAlignment="1" quotePrefix="1">
      <alignment horizontal="justify" wrapText="1"/>
      <protection/>
    </xf>
    <xf numFmtId="0" fontId="3" fillId="0" borderId="0" xfId="0" applyFont="1" applyFill="1" applyBorder="1" applyAlignment="1">
      <alignment/>
    </xf>
    <xf numFmtId="0" fontId="6" fillId="0" borderId="0" xfId="0" applyFont="1" applyFill="1" applyBorder="1" applyAlignment="1">
      <alignment horizontal="left" indent="1"/>
    </xf>
    <xf numFmtId="173" fontId="6" fillId="0" borderId="0" xfId="15" applyNumberFormat="1" applyFont="1" applyFill="1">
      <alignment/>
      <protection/>
    </xf>
    <xf numFmtId="173" fontId="3" fillId="0" borderId="0" xfId="43" applyNumberFormat="1" applyFont="1" applyFill="1" applyBorder="1" applyAlignment="1" applyProtection="1">
      <alignment horizontal="center" wrapText="1"/>
      <protection/>
    </xf>
    <xf numFmtId="0" fontId="6" fillId="0" borderId="0" xfId="15" applyFont="1" applyFill="1" applyBorder="1" applyAlignment="1">
      <alignment wrapText="1"/>
      <protection/>
    </xf>
    <xf numFmtId="0" fontId="3" fillId="0" borderId="0" xfId="15" applyFont="1" applyFill="1" applyBorder="1" applyAlignment="1">
      <alignment horizontal="center" wrapText="1"/>
      <protection/>
    </xf>
    <xf numFmtId="0" fontId="2" fillId="0" borderId="10" xfId="15" applyFont="1" applyFill="1" applyBorder="1" applyAlignment="1">
      <alignment horizontal="center" wrapText="1"/>
      <protection/>
    </xf>
    <xf numFmtId="0" fontId="2" fillId="0" borderId="0" xfId="15" applyFont="1" applyFill="1" applyBorder="1" applyAlignment="1">
      <alignment horizontal="center" wrapText="1"/>
      <protection/>
    </xf>
    <xf numFmtId="0" fontId="2" fillId="0" borderId="0" xfId="15" applyFont="1" applyFill="1" applyBorder="1" applyAlignment="1">
      <alignment wrapText="1"/>
      <protection/>
    </xf>
    <xf numFmtId="14" fontId="6" fillId="0" borderId="12" xfId="15" applyNumberFormat="1" applyFont="1" applyFill="1" applyBorder="1" applyAlignment="1" quotePrefix="1">
      <alignment horizontal="center" wrapText="1"/>
      <protection/>
    </xf>
    <xf numFmtId="0" fontId="6" fillId="0" borderId="12" xfId="15" applyFont="1" applyFill="1" applyBorder="1" applyAlignment="1">
      <alignment wrapText="1"/>
      <protection/>
    </xf>
    <xf numFmtId="14" fontId="6" fillId="0" borderId="12" xfId="15" applyNumberFormat="1" applyFont="1" applyFill="1" applyBorder="1" applyAlignment="1">
      <alignment horizontal="center" wrapText="1"/>
      <protection/>
    </xf>
    <xf numFmtId="0" fontId="6" fillId="0" borderId="12" xfId="15" applyFont="1" applyFill="1" applyBorder="1" applyAlignment="1">
      <alignment horizontal="center" wrapText="1"/>
      <protection/>
    </xf>
    <xf numFmtId="0" fontId="33" fillId="0" borderId="12" xfId="15" applyFont="1" applyFill="1" applyBorder="1" applyAlignment="1">
      <alignment horizontal="center" wrapText="1"/>
      <protection/>
    </xf>
    <xf numFmtId="165" fontId="19" fillId="0" borderId="0" xfId="43" applyNumberFormat="1" applyFont="1" applyFill="1" applyBorder="1" applyAlignment="1">
      <alignment/>
    </xf>
    <xf numFmtId="165" fontId="19" fillId="0" borderId="0" xfId="43" applyNumberFormat="1" applyFont="1" applyBorder="1" applyAlignment="1">
      <alignment/>
    </xf>
    <xf numFmtId="165" fontId="19" fillId="0" borderId="0" xfId="43" applyNumberFormat="1" applyFont="1" applyFill="1" applyAlignment="1">
      <alignment horizontal="right"/>
    </xf>
    <xf numFmtId="165" fontId="21" fillId="0" borderId="0" xfId="43" applyNumberFormat="1" applyFont="1" applyBorder="1" applyAlignment="1">
      <alignment/>
    </xf>
    <xf numFmtId="0" fontId="6" fillId="0" borderId="0" xfId="15" applyFont="1" applyFill="1" applyBorder="1" applyAlignment="1">
      <alignment horizontal="left" wrapText="1"/>
      <protection/>
    </xf>
    <xf numFmtId="0" fontId="2" fillId="0" borderId="0" xfId="15" applyFont="1" applyFill="1" applyAlignment="1">
      <alignment horizontal="center"/>
      <protection/>
    </xf>
    <xf numFmtId="0" fontId="2" fillId="0" borderId="10" xfId="15" applyFont="1" applyFill="1" applyBorder="1" applyAlignment="1">
      <alignment horizontal="center"/>
      <protection/>
    </xf>
    <xf numFmtId="0" fontId="2" fillId="0" borderId="13" xfId="15" applyFont="1" applyFill="1" applyBorder="1" applyAlignment="1">
      <alignment horizontal="center"/>
      <protection/>
    </xf>
    <xf numFmtId="173" fontId="2" fillId="0" borderId="13" xfId="43" applyNumberFormat="1" applyFont="1" applyFill="1" applyBorder="1" applyAlignment="1" applyProtection="1">
      <alignment horizontal="right"/>
      <protection/>
    </xf>
    <xf numFmtId="173" fontId="2" fillId="0" borderId="11" xfId="43" applyNumberFormat="1" applyFont="1" applyFill="1" applyBorder="1" applyAlignment="1" applyProtection="1">
      <alignment horizontal="center"/>
      <protection/>
    </xf>
    <xf numFmtId="173" fontId="2" fillId="0" borderId="17" xfId="43" applyNumberFormat="1" applyFont="1" applyFill="1" applyBorder="1" applyAlignment="1" applyProtection="1">
      <alignment horizontal="right"/>
      <protection/>
    </xf>
    <xf numFmtId="0" fontId="2" fillId="0" borderId="10" xfId="15" applyFont="1" applyFill="1" applyBorder="1" applyAlignment="1">
      <alignment/>
      <protection/>
    </xf>
    <xf numFmtId="173" fontId="2" fillId="0" borderId="10" xfId="43" applyNumberFormat="1" applyFont="1" applyFill="1" applyBorder="1" applyAlignment="1" applyProtection="1">
      <alignment horizontal="center" wrapText="1"/>
      <protection/>
    </xf>
    <xf numFmtId="43" fontId="3" fillId="0" borderId="0" xfId="43" applyFont="1" applyFill="1" applyAlignment="1">
      <alignment/>
    </xf>
    <xf numFmtId="43" fontId="3" fillId="0" borderId="0" xfId="43" applyFont="1" applyFill="1" applyBorder="1" applyAlignment="1" applyProtection="1">
      <alignment horizontal="right"/>
      <protection/>
    </xf>
    <xf numFmtId="43" fontId="3" fillId="0" borderId="10" xfId="43" applyFont="1" applyFill="1" applyBorder="1" applyAlignment="1">
      <alignment/>
    </xf>
    <xf numFmtId="43" fontId="3" fillId="0" borderId="10" xfId="43" applyFont="1" applyFill="1" applyBorder="1" applyAlignment="1" applyProtection="1">
      <alignment horizontal="right"/>
      <protection/>
    </xf>
    <xf numFmtId="0" fontId="2" fillId="0" borderId="12" xfId="15" applyFont="1" applyFill="1" applyBorder="1" applyAlignment="1">
      <alignment/>
      <protection/>
    </xf>
    <xf numFmtId="43" fontId="3" fillId="0" borderId="12" xfId="43" applyFont="1" applyFill="1" applyBorder="1" applyAlignment="1">
      <alignment/>
    </xf>
    <xf numFmtId="10" fontId="2" fillId="0" borderId="0" xfId="62" applyNumberFormat="1" applyFont="1" applyFill="1" applyBorder="1" applyAlignment="1" applyProtection="1">
      <alignment horizontal="center"/>
      <protection/>
    </xf>
    <xf numFmtId="171" fontId="34" fillId="0" borderId="0" xfId="43" applyNumberFormat="1" applyFont="1" applyFill="1" applyBorder="1" applyAlignment="1" applyProtection="1">
      <alignment horizontal="center" wrapText="1"/>
      <protection/>
    </xf>
    <xf numFmtId="173" fontId="34" fillId="0" borderId="0" xfId="43" applyNumberFormat="1" applyFont="1" applyFill="1" applyBorder="1" applyAlignment="1" applyProtection="1">
      <alignment horizontal="center"/>
      <protection/>
    </xf>
    <xf numFmtId="171" fontId="21" fillId="0" borderId="0" xfId="15" applyNumberFormat="1" applyFont="1" applyFill="1" applyBorder="1" applyAlignment="1">
      <alignment/>
      <protection/>
    </xf>
    <xf numFmtId="173" fontId="19" fillId="0" borderId="16" xfId="43" applyNumberFormat="1" applyFont="1" applyFill="1" applyBorder="1" applyAlignment="1" applyProtection="1">
      <alignment horizontal="right"/>
      <protection/>
    </xf>
    <xf numFmtId="9" fontId="3" fillId="0" borderId="0" xfId="62" applyFont="1" applyFill="1" applyBorder="1" applyAlignment="1" applyProtection="1">
      <alignment horizontal="right"/>
      <protection/>
    </xf>
    <xf numFmtId="9" fontId="6" fillId="0" borderId="12" xfId="62" applyFont="1" applyFill="1" applyBorder="1" applyAlignment="1" applyProtection="1">
      <alignment horizontal="center"/>
      <protection/>
    </xf>
    <xf numFmtId="173" fontId="21" fillId="0" borderId="16" xfId="43" applyNumberFormat="1" applyFont="1" applyFill="1" applyBorder="1" applyAlignment="1" applyProtection="1">
      <alignment horizontal="right"/>
      <protection/>
    </xf>
    <xf numFmtId="173" fontId="6" fillId="0" borderId="12" xfId="43" applyNumberFormat="1" applyFont="1" applyFill="1" applyBorder="1" applyAlignment="1" applyProtection="1">
      <alignment horizontal="right"/>
      <protection/>
    </xf>
    <xf numFmtId="0" fontId="3" fillId="0" borderId="0" xfId="0" applyFont="1" applyFill="1" applyAlignment="1">
      <alignment horizontal="justify" wrapText="1"/>
    </xf>
    <xf numFmtId="0" fontId="2" fillId="0" borderId="0" xfId="15" applyFont="1" applyFill="1" applyAlignment="1">
      <alignment horizontal="justify"/>
      <protection/>
    </xf>
    <xf numFmtId="173" fontId="3" fillId="0" borderId="0" xfId="0" applyNumberFormat="1" applyFont="1" applyFill="1" applyAlignment="1">
      <alignment/>
    </xf>
    <xf numFmtId="41" fontId="21" fillId="0" borderId="0" xfId="43" applyNumberFormat="1" applyFont="1" applyFill="1" applyBorder="1" applyAlignment="1" quotePrefix="1">
      <alignment horizontal="right"/>
    </xf>
    <xf numFmtId="0" fontId="14" fillId="0" borderId="0" xfId="0" applyFont="1" applyFill="1" applyBorder="1" applyAlignment="1" quotePrefix="1">
      <alignment/>
    </xf>
    <xf numFmtId="173" fontId="19" fillId="0" borderId="12" xfId="43" applyNumberFormat="1" applyFont="1" applyFill="1" applyBorder="1" applyAlignment="1" applyProtection="1">
      <alignment horizontal="right"/>
      <protection/>
    </xf>
    <xf numFmtId="0" fontId="2" fillId="0" borderId="0" xfId="0" applyFont="1" applyFill="1" applyBorder="1" applyAlignment="1" quotePrefix="1">
      <alignment/>
    </xf>
    <xf numFmtId="165" fontId="19" fillId="0" borderId="0" xfId="0" applyNumberFormat="1" applyFont="1" applyFill="1" applyAlignment="1">
      <alignment/>
    </xf>
    <xf numFmtId="165" fontId="3" fillId="0" borderId="0" xfId="0" applyNumberFormat="1" applyFont="1" applyFill="1" applyAlignment="1">
      <alignment/>
    </xf>
    <xf numFmtId="165" fontId="19" fillId="0" borderId="0" xfId="43" applyNumberFormat="1" applyFont="1" applyFill="1" applyAlignment="1">
      <alignment/>
    </xf>
    <xf numFmtId="165" fontId="3" fillId="0" borderId="0" xfId="43" applyNumberFormat="1" applyFont="1" applyFill="1" applyAlignment="1">
      <alignment/>
    </xf>
    <xf numFmtId="171" fontId="3" fillId="0" borderId="0" xfId="15" applyNumberFormat="1" applyFont="1" applyFill="1">
      <alignment/>
      <protection/>
    </xf>
    <xf numFmtId="0" fontId="2" fillId="0" borderId="10" xfId="15" applyFont="1" applyFill="1" applyBorder="1" applyAlignment="1">
      <alignment horizontal="left"/>
      <protection/>
    </xf>
    <xf numFmtId="0" fontId="3" fillId="0" borderId="10" xfId="15" applyFont="1" applyFill="1" applyBorder="1" applyAlignment="1">
      <alignment horizontal="left"/>
      <protection/>
    </xf>
    <xf numFmtId="165" fontId="3" fillId="0" borderId="0" xfId="15" applyNumberFormat="1" applyFont="1" applyFill="1">
      <alignment/>
      <protection/>
    </xf>
    <xf numFmtId="0" fontId="3" fillId="0" borderId="12" xfId="0" applyFont="1" applyFill="1" applyBorder="1" applyAlignment="1">
      <alignment/>
    </xf>
    <xf numFmtId="0" fontId="3" fillId="0" borderId="12" xfId="15" applyFont="1" applyFill="1" applyBorder="1" applyAlignment="1">
      <alignment horizontal="left"/>
      <protection/>
    </xf>
    <xf numFmtId="0" fontId="2" fillId="0" borderId="12" xfId="15" applyFont="1" applyFill="1" applyBorder="1" applyAlignment="1">
      <alignment horizontal="center"/>
      <protection/>
    </xf>
    <xf numFmtId="0" fontId="3"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xf>
    <xf numFmtId="0" fontId="37" fillId="0" borderId="0" xfId="0" applyFont="1" applyFill="1" applyAlignment="1">
      <alignment horizontal="justify" wrapText="1"/>
    </xf>
    <xf numFmtId="0" fontId="5" fillId="0" borderId="0" xfId="15" applyFont="1" applyFill="1" applyAlignment="1" quotePrefix="1">
      <alignment horizontal="right"/>
      <protection/>
    </xf>
    <xf numFmtId="0" fontId="22" fillId="0" borderId="0" xfId="15" applyFont="1" applyFill="1" applyAlignment="1">
      <alignment/>
      <protection/>
    </xf>
    <xf numFmtId="0" fontId="6" fillId="0" borderId="0" xfId="0" applyFont="1" applyFill="1" applyBorder="1" applyAlignment="1">
      <alignment wrapText="1"/>
    </xf>
    <xf numFmtId="0" fontId="21" fillId="0" borderId="10" xfId="0" applyFont="1" applyFill="1" applyBorder="1" applyAlignment="1">
      <alignment horizontal="center" wrapText="1"/>
    </xf>
    <xf numFmtId="0" fontId="19" fillId="0" borderId="0" xfId="0" applyFont="1" applyFill="1" applyBorder="1" applyAlignment="1">
      <alignment horizontal="center"/>
    </xf>
    <xf numFmtId="0" fontId="19" fillId="0" borderId="0" xfId="0" applyFont="1" applyFill="1" applyAlignment="1">
      <alignment horizontal="center"/>
    </xf>
    <xf numFmtId="0" fontId="19" fillId="0" borderId="12" xfId="0" applyFont="1" applyFill="1" applyBorder="1" applyAlignment="1" quotePrefix="1">
      <alignment horizontal="center"/>
    </xf>
    <xf numFmtId="0" fontId="3" fillId="33" borderId="0" xfId="0" applyFont="1" applyFill="1" applyAlignment="1">
      <alignment/>
    </xf>
    <xf numFmtId="0" fontId="3" fillId="34" borderId="0" xfId="0" applyFont="1" applyFill="1" applyAlignment="1">
      <alignment/>
    </xf>
    <xf numFmtId="0" fontId="2" fillId="0" borderId="0" xfId="0" applyFont="1" applyFill="1" applyAlignment="1">
      <alignment horizontal="left" wrapText="1"/>
    </xf>
    <xf numFmtId="0" fontId="3" fillId="34" borderId="0" xfId="0" applyFont="1" applyFill="1" applyAlignment="1">
      <alignment horizontal="center"/>
    </xf>
    <xf numFmtId="0" fontId="37"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right" wrapText="1"/>
    </xf>
    <xf numFmtId="0" fontId="3" fillId="0" borderId="0" xfId="0" applyFont="1" applyFill="1" applyAlignment="1" quotePrefix="1">
      <alignment horizontal="center"/>
    </xf>
    <xf numFmtId="0" fontId="36" fillId="0" borderId="0" xfId="0" applyFont="1" applyFill="1" applyAlignment="1">
      <alignment/>
    </xf>
    <xf numFmtId="0" fontId="40" fillId="0" borderId="0" xfId="0" applyFont="1" applyFill="1" applyAlignment="1">
      <alignment horizontal="right"/>
    </xf>
    <xf numFmtId="0" fontId="36" fillId="33" borderId="0" xfId="0" applyFont="1" applyFill="1" applyAlignment="1">
      <alignment/>
    </xf>
    <xf numFmtId="0" fontId="36" fillId="33" borderId="10" xfId="0" applyFont="1" applyFill="1" applyBorder="1" applyAlignment="1">
      <alignment/>
    </xf>
    <xf numFmtId="0" fontId="36" fillId="33" borderId="0" xfId="0" applyFont="1" applyFill="1" applyAlignment="1">
      <alignment horizontal="center" wrapText="1"/>
    </xf>
    <xf numFmtId="0" fontId="36" fillId="33" borderId="18" xfId="0" applyFont="1" applyFill="1" applyBorder="1" applyAlignment="1">
      <alignment wrapText="1"/>
    </xf>
    <xf numFmtId="0" fontId="36" fillId="33" borderId="18" xfId="0" applyFont="1" applyFill="1" applyBorder="1" applyAlignment="1">
      <alignment horizontal="center" wrapText="1"/>
    </xf>
    <xf numFmtId="0" fontId="37" fillId="0" borderId="0" xfId="0" applyFont="1" applyFill="1" applyAlignment="1">
      <alignment wrapText="1"/>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43" fontId="0" fillId="0" borderId="0" xfId="43" applyFill="1" applyAlignment="1">
      <alignment/>
    </xf>
    <xf numFmtId="0" fontId="2" fillId="0" borderId="0" xfId="0" applyFont="1" applyFill="1" applyAlignment="1">
      <alignment/>
    </xf>
    <xf numFmtId="0" fontId="2" fillId="0" borderId="0" xfId="0" applyFont="1" applyFill="1" applyBorder="1" applyAlignment="1">
      <alignment/>
    </xf>
    <xf numFmtId="173" fontId="14" fillId="0" borderId="11" xfId="43" applyNumberFormat="1" applyFont="1" applyFill="1" applyBorder="1" applyAlignment="1" applyProtection="1">
      <alignment/>
      <protection/>
    </xf>
    <xf numFmtId="0" fontId="3" fillId="0" borderId="11" xfId="0" applyFont="1" applyFill="1" applyBorder="1" applyAlignment="1">
      <alignment/>
    </xf>
    <xf numFmtId="43" fontId="0" fillId="0" borderId="11" xfId="43" applyFill="1" applyBorder="1" applyAlignment="1">
      <alignment/>
    </xf>
    <xf numFmtId="0" fontId="2" fillId="0" borderId="0" xfId="0" applyFont="1" applyFill="1" applyAlignment="1">
      <alignment horizontal="center"/>
    </xf>
    <xf numFmtId="171" fontId="41" fillId="0" borderId="0" xfId="15" applyNumberFormat="1" applyFont="1" applyFill="1" applyBorder="1">
      <alignment/>
      <protection/>
    </xf>
    <xf numFmtId="171" fontId="42" fillId="0" borderId="0" xfId="43" applyNumberFormat="1" applyFont="1" applyFill="1" applyBorder="1" applyAlignment="1" applyProtection="1">
      <alignment/>
      <protection/>
    </xf>
    <xf numFmtId="171" fontId="2" fillId="0" borderId="0" xfId="15" applyNumberFormat="1" applyFont="1" applyFill="1" applyAlignment="1">
      <alignment horizontal="center"/>
      <protection/>
    </xf>
    <xf numFmtId="171" fontId="43" fillId="0" borderId="0" xfId="15" applyNumberFormat="1" applyFont="1" applyFill="1" applyBorder="1" applyAlignment="1">
      <alignment/>
      <protection/>
    </xf>
    <xf numFmtId="171" fontId="95" fillId="0" borderId="0" xfId="15" applyNumberFormat="1" applyFont="1" applyFill="1" applyBorder="1" applyAlignment="1">
      <alignment horizontal="left"/>
      <protection/>
    </xf>
    <xf numFmtId="171" fontId="96" fillId="0" borderId="0" xfId="15" applyNumberFormat="1" applyFont="1" applyFill="1" applyBorder="1" applyAlignment="1">
      <alignment/>
      <protection/>
    </xf>
    <xf numFmtId="171" fontId="95" fillId="0" borderId="0" xfId="15" applyNumberFormat="1" applyFont="1" applyFill="1" applyBorder="1" applyAlignment="1">
      <alignment/>
      <protection/>
    </xf>
    <xf numFmtId="171" fontId="96" fillId="0" borderId="0" xfId="15" applyNumberFormat="1" applyFont="1" applyFill="1" applyBorder="1">
      <alignment/>
      <protection/>
    </xf>
    <xf numFmtId="0" fontId="41" fillId="0" borderId="0" xfId="15" applyNumberFormat="1" applyFont="1" applyFill="1" applyBorder="1" applyAlignment="1">
      <alignment/>
      <protection/>
    </xf>
    <xf numFmtId="0" fontId="96" fillId="0" borderId="0" xfId="15" applyNumberFormat="1" applyFont="1" applyFill="1" applyBorder="1" applyAlignment="1">
      <alignment horizontal="center"/>
      <protection/>
    </xf>
    <xf numFmtId="171" fontId="96" fillId="0" borderId="0" xfId="15" applyNumberFormat="1" applyFont="1" applyFill="1" applyBorder="1" applyAlignment="1">
      <alignment horizontal="center"/>
      <protection/>
    </xf>
    <xf numFmtId="0" fontId="95" fillId="0" borderId="0" xfId="15" applyNumberFormat="1" applyFont="1" applyFill="1" applyBorder="1" applyAlignment="1">
      <alignment horizontal="center"/>
      <protection/>
    </xf>
    <xf numFmtId="0" fontId="3" fillId="0" borderId="0" xfId="15" applyNumberFormat="1" applyFont="1" applyFill="1" applyAlignment="1">
      <alignment/>
      <protection/>
    </xf>
    <xf numFmtId="0" fontId="96" fillId="0" borderId="0" xfId="15" applyNumberFormat="1" applyFont="1" applyFill="1" applyAlignment="1">
      <alignment horizontal="center"/>
      <protection/>
    </xf>
    <xf numFmtId="171" fontId="96" fillId="0" borderId="0" xfId="15" applyNumberFormat="1" applyFont="1" applyFill="1" applyAlignment="1">
      <alignment horizontal="center"/>
      <protection/>
    </xf>
    <xf numFmtId="0" fontId="95" fillId="0" borderId="0" xfId="15" applyNumberFormat="1" applyFont="1" applyFill="1" applyAlignment="1">
      <alignment horizontal="center"/>
      <protection/>
    </xf>
    <xf numFmtId="171" fontId="96" fillId="0" borderId="0" xfId="43" applyNumberFormat="1" applyFont="1" applyFill="1" applyBorder="1" applyAlignment="1" applyProtection="1">
      <alignment horizontal="center"/>
      <protection/>
    </xf>
    <xf numFmtId="173" fontId="95" fillId="0" borderId="0" xfId="43" applyNumberFormat="1" applyFont="1" applyFill="1" applyBorder="1" applyAlignment="1" applyProtection="1">
      <alignment horizontal="center"/>
      <protection/>
    </xf>
    <xf numFmtId="171" fontId="34" fillId="0" borderId="0" xfId="15" applyNumberFormat="1" applyFont="1" applyFill="1" applyAlignment="1">
      <alignment horizontal="center"/>
      <protection/>
    </xf>
    <xf numFmtId="171" fontId="34" fillId="0" borderId="0" xfId="15" applyNumberFormat="1" applyFont="1" applyFill="1" applyAlignment="1">
      <alignment/>
      <protection/>
    </xf>
    <xf numFmtId="171" fontId="95" fillId="0" borderId="0" xfId="15" applyNumberFormat="1" applyFont="1" applyFill="1" applyAlignment="1">
      <alignment horizontal="center"/>
      <protection/>
    </xf>
    <xf numFmtId="0" fontId="96" fillId="0" borderId="0" xfId="0" applyFont="1" applyFill="1" applyAlignment="1">
      <alignment horizontal="center"/>
    </xf>
    <xf numFmtId="0" fontId="95" fillId="0" borderId="0" xfId="0" applyFont="1" applyFill="1" applyAlignment="1">
      <alignment horizontal="center"/>
    </xf>
    <xf numFmtId="0" fontId="14" fillId="0" borderId="0" xfId="15" applyFont="1" applyFill="1" applyAlignment="1">
      <alignment horizontal="center"/>
      <protection/>
    </xf>
    <xf numFmtId="14" fontId="2" fillId="0" borderId="0" xfId="43" applyNumberFormat="1" applyFont="1" applyFill="1" applyBorder="1" applyAlignment="1" applyProtection="1">
      <alignment horizontal="center"/>
      <protection/>
    </xf>
    <xf numFmtId="165" fontId="19" fillId="0" borderId="12" xfId="43" applyNumberFormat="1" applyFont="1" applyFill="1" applyBorder="1" applyAlignment="1" applyProtection="1">
      <alignment horizontal="right"/>
      <protection/>
    </xf>
    <xf numFmtId="0" fontId="34" fillId="0" borderId="0" xfId="15" applyNumberFormat="1" applyFont="1" applyFill="1" applyAlignment="1">
      <alignment horizontal="left"/>
      <protection/>
    </xf>
    <xf numFmtId="9" fontId="0" fillId="0" borderId="0" xfId="62" applyFill="1" applyAlignment="1">
      <alignment/>
    </xf>
    <xf numFmtId="171" fontId="14" fillId="0" borderId="0" xfId="43" applyNumberFormat="1" applyFont="1" applyFill="1" applyBorder="1" applyAlignment="1" applyProtection="1">
      <alignment horizontal="right"/>
      <protection/>
    </xf>
    <xf numFmtId="0" fontId="13" fillId="0" borderId="0" xfId="59" applyFont="1" applyFill="1" applyBorder="1" applyAlignment="1">
      <alignment horizontal="left"/>
      <protection/>
    </xf>
    <xf numFmtId="0" fontId="19" fillId="0" borderId="0" xfId="15" applyFont="1" applyFill="1" applyBorder="1">
      <alignment/>
      <protection/>
    </xf>
    <xf numFmtId="176" fontId="19" fillId="0" borderId="0" xfId="59" applyNumberFormat="1" applyFont="1" applyFill="1" applyBorder="1" applyAlignment="1">
      <alignment/>
      <protection/>
    </xf>
    <xf numFmtId="0" fontId="19" fillId="0" borderId="0" xfId="59" applyNumberFormat="1" applyFont="1" applyFill="1" applyBorder="1" applyAlignment="1">
      <alignment horizontal="center"/>
      <protection/>
    </xf>
    <xf numFmtId="173" fontId="19" fillId="0" borderId="0" xfId="59" applyNumberFormat="1" applyFont="1" applyFill="1" applyBorder="1">
      <alignment/>
      <protection/>
    </xf>
    <xf numFmtId="0" fontId="42" fillId="0" borderId="0" xfId="15" applyNumberFormat="1" applyFont="1" applyFill="1" applyBorder="1" applyAlignment="1">
      <alignment/>
      <protection/>
    </xf>
    <xf numFmtId="171" fontId="19" fillId="0" borderId="0" xfId="15" applyNumberFormat="1" applyFont="1" applyFill="1" applyBorder="1" applyAlignment="1">
      <alignment horizontal="right"/>
      <protection/>
    </xf>
    <xf numFmtId="0" fontId="19" fillId="0" borderId="0" xfId="15" applyFont="1" applyFill="1" applyBorder="1" applyAlignment="1">
      <alignment horizontal="right"/>
      <protection/>
    </xf>
    <xf numFmtId="0" fontId="47" fillId="0" borderId="0" xfId="15" applyNumberFormat="1" applyFont="1" applyFill="1" applyBorder="1" applyAlignment="1">
      <alignment horizontal="right"/>
      <protection/>
    </xf>
    <xf numFmtId="0" fontId="48" fillId="0" borderId="10" xfId="15" applyNumberFormat="1" applyFont="1" applyFill="1" applyBorder="1" applyAlignment="1">
      <alignment/>
      <protection/>
    </xf>
    <xf numFmtId="0" fontId="19" fillId="0" borderId="10" xfId="15" applyFont="1" applyFill="1" applyBorder="1">
      <alignment/>
      <protection/>
    </xf>
    <xf numFmtId="176" fontId="19" fillId="0" borderId="10" xfId="59" applyNumberFormat="1" applyFont="1" applyFill="1" applyBorder="1" applyAlignment="1">
      <alignment/>
      <protection/>
    </xf>
    <xf numFmtId="0" fontId="19" fillId="0" borderId="10" xfId="59" applyNumberFormat="1" applyFont="1" applyFill="1" applyBorder="1" applyAlignment="1">
      <alignment horizontal="center"/>
      <protection/>
    </xf>
    <xf numFmtId="173" fontId="19" fillId="0" borderId="10" xfId="59" applyNumberFormat="1" applyFont="1" applyFill="1" applyBorder="1">
      <alignment/>
      <protection/>
    </xf>
    <xf numFmtId="171" fontId="19" fillId="0" borderId="10" xfId="15" applyNumberFormat="1" applyFont="1" applyFill="1" applyBorder="1" applyAlignment="1">
      <alignment horizontal="right"/>
      <protection/>
    </xf>
    <xf numFmtId="0" fontId="19" fillId="0" borderId="10" xfId="15" applyFont="1" applyFill="1" applyBorder="1" applyAlignment="1">
      <alignment horizontal="right"/>
      <protection/>
    </xf>
    <xf numFmtId="171" fontId="21" fillId="0" borderId="10" xfId="43" applyNumberFormat="1" applyFont="1" applyFill="1" applyBorder="1" applyAlignment="1" applyProtection="1">
      <alignment horizontal="right"/>
      <protection/>
    </xf>
    <xf numFmtId="0" fontId="19" fillId="0" borderId="0" xfId="15" applyFont="1" applyFill="1" applyBorder="1" applyAlignment="1">
      <alignment horizontal="center"/>
      <protection/>
    </xf>
    <xf numFmtId="0" fontId="14" fillId="0" borderId="0" xfId="59" applyFont="1" applyFill="1" applyBorder="1" applyAlignment="1">
      <alignment/>
      <protection/>
    </xf>
    <xf numFmtId="0" fontId="28" fillId="0" borderId="0" xfId="43" applyNumberFormat="1" applyFont="1" applyFill="1" applyBorder="1" applyAlignment="1" applyProtection="1">
      <alignment horizontal="center"/>
      <protection/>
    </xf>
    <xf numFmtId="177" fontId="28" fillId="0" borderId="0" xfId="43" applyNumberFormat="1" applyFont="1" applyFill="1" applyBorder="1" applyAlignment="1" applyProtection="1">
      <alignment horizontal="right"/>
      <protection/>
    </xf>
    <xf numFmtId="171" fontId="28" fillId="0" borderId="0" xfId="43" applyNumberFormat="1" applyFont="1" applyFill="1" applyBorder="1" applyAlignment="1" applyProtection="1">
      <alignment horizontal="right"/>
      <protection/>
    </xf>
    <xf numFmtId="0" fontId="43" fillId="0" borderId="0" xfId="15" applyFont="1" applyFill="1" applyBorder="1" applyAlignment="1">
      <alignment horizontal="center"/>
      <protection/>
    </xf>
    <xf numFmtId="0" fontId="14" fillId="0" borderId="0" xfId="15" applyNumberFormat="1" applyFont="1" applyFill="1" applyBorder="1" applyAlignment="1">
      <alignment horizontal="center"/>
      <protection/>
    </xf>
    <xf numFmtId="0" fontId="43" fillId="0" borderId="0" xfId="15" applyFont="1" applyFill="1" applyBorder="1" applyAlignment="1">
      <alignment horizontal="center" vertical="center"/>
      <protection/>
    </xf>
    <xf numFmtId="0" fontId="14" fillId="0" borderId="0" xfId="15" applyNumberFormat="1" applyFont="1" applyFill="1" applyBorder="1" applyAlignment="1">
      <alignment horizontal="center" vertical="center"/>
      <protection/>
    </xf>
    <xf numFmtId="171" fontId="2" fillId="0" borderId="0" xfId="15" applyNumberFormat="1" applyFont="1" applyFill="1" applyBorder="1" applyAlignment="1">
      <alignment horizontal="center" vertical="center"/>
      <protection/>
    </xf>
    <xf numFmtId="0" fontId="14" fillId="0" borderId="0" xfId="15" applyNumberFormat="1" applyFont="1" applyFill="1" applyBorder="1" applyAlignment="1">
      <alignment horizontal="center" vertical="center" wrapText="1"/>
      <protection/>
    </xf>
    <xf numFmtId="171" fontId="34" fillId="0" borderId="0" xfId="43" applyNumberFormat="1" applyFont="1" applyFill="1" applyBorder="1" applyAlignment="1" applyProtection="1">
      <alignment horizontal="center" vertical="center" wrapText="1"/>
      <protection/>
    </xf>
    <xf numFmtId="173" fontId="34" fillId="0" borderId="0" xfId="43" applyNumberFormat="1" applyFont="1" applyFill="1" applyBorder="1" applyAlignment="1" applyProtection="1">
      <alignment horizontal="center" vertical="center"/>
      <protection/>
    </xf>
    <xf numFmtId="0" fontId="2" fillId="0" borderId="0" xfId="15" applyFont="1" applyFill="1" applyBorder="1">
      <alignment/>
      <protection/>
    </xf>
    <xf numFmtId="171" fontId="2" fillId="0" borderId="0" xfId="15" applyNumberFormat="1" applyFont="1" applyFill="1" applyBorder="1" applyAlignment="1" quotePrefix="1">
      <alignment horizontal="center"/>
      <protection/>
    </xf>
    <xf numFmtId="176" fontId="2" fillId="0" borderId="0" xfId="59" applyNumberFormat="1" applyFont="1" applyFill="1" applyBorder="1" applyAlignment="1">
      <alignment/>
      <protection/>
    </xf>
    <xf numFmtId="176" fontId="2" fillId="0" borderId="0" xfId="59" applyNumberFormat="1" applyFont="1" applyFill="1" applyBorder="1" applyAlignment="1">
      <alignment horizontal="right"/>
      <protection/>
    </xf>
    <xf numFmtId="0" fontId="14" fillId="0" borderId="0" xfId="59" applyNumberFormat="1" applyFont="1" applyFill="1" applyBorder="1" applyAlignment="1">
      <alignment horizontal="center"/>
      <protection/>
    </xf>
    <xf numFmtId="176" fontId="2" fillId="0" borderId="0" xfId="59" applyNumberFormat="1" applyFont="1" applyFill="1" applyBorder="1" applyAlignment="1">
      <alignment horizontal="center"/>
      <protection/>
    </xf>
    <xf numFmtId="176" fontId="14" fillId="0" borderId="0" xfId="59" applyNumberFormat="1" applyFont="1" applyFill="1" applyBorder="1" applyAlignment="1">
      <alignment horizontal="center"/>
      <protection/>
    </xf>
    <xf numFmtId="173" fontId="14" fillId="0" borderId="0" xfId="43" applyNumberFormat="1" applyFont="1" applyFill="1" applyBorder="1" applyAlignment="1">
      <alignment/>
    </xf>
    <xf numFmtId="164" fontId="14" fillId="0" borderId="0" xfId="0" applyNumberFormat="1" applyFont="1" applyFill="1" applyBorder="1" applyAlignment="1">
      <alignment/>
    </xf>
    <xf numFmtId="171" fontId="3" fillId="0" borderId="0" xfId="15" applyNumberFormat="1" applyFont="1" applyFill="1" applyBorder="1" applyAlignment="1" quotePrefix="1">
      <alignment horizontal="center"/>
      <protection/>
    </xf>
    <xf numFmtId="0" fontId="3" fillId="0" borderId="0" xfId="15" applyFont="1" applyFill="1" applyBorder="1">
      <alignment/>
      <protection/>
    </xf>
    <xf numFmtId="176" fontId="6" fillId="0" borderId="0" xfId="59" applyNumberFormat="1" applyFont="1" applyFill="1" applyBorder="1" applyAlignment="1">
      <alignment horizontal="right"/>
      <protection/>
    </xf>
    <xf numFmtId="0" fontId="19" fillId="0" borderId="0" xfId="59" applyNumberFormat="1" applyFont="1" applyFill="1" applyBorder="1" applyAlignment="1" quotePrefix="1">
      <alignment horizontal="center"/>
      <protection/>
    </xf>
    <xf numFmtId="176" fontId="3" fillId="0" borderId="0" xfId="59" applyNumberFormat="1" applyFont="1" applyFill="1" applyBorder="1" applyAlignment="1">
      <alignment horizontal="center"/>
      <protection/>
    </xf>
    <xf numFmtId="176" fontId="19" fillId="0" borderId="0" xfId="59" applyNumberFormat="1" applyFont="1" applyFill="1" applyBorder="1" applyAlignment="1">
      <alignment horizontal="center"/>
      <protection/>
    </xf>
    <xf numFmtId="173" fontId="19" fillId="0" borderId="0" xfId="43" applyNumberFormat="1" applyFont="1" applyFill="1" applyBorder="1" applyAlignment="1">
      <alignment horizontal="right"/>
    </xf>
    <xf numFmtId="173" fontId="19" fillId="0" borderId="0" xfId="43" applyNumberFormat="1" applyFont="1" applyFill="1" applyBorder="1" applyAlignment="1">
      <alignment/>
    </xf>
    <xf numFmtId="164" fontId="19" fillId="0" borderId="0" xfId="0" applyNumberFormat="1" applyFont="1" applyFill="1" applyBorder="1" applyAlignment="1">
      <alignment/>
    </xf>
    <xf numFmtId="176" fontId="3" fillId="0" borderId="0" xfId="59" applyNumberFormat="1" applyFont="1" applyFill="1" applyBorder="1" applyAlignment="1">
      <alignment/>
      <protection/>
    </xf>
    <xf numFmtId="176" fontId="3" fillId="0" borderId="0" xfId="59" applyNumberFormat="1" applyFont="1" applyFill="1" applyBorder="1" applyAlignment="1">
      <alignment horizontal="right"/>
      <protection/>
    </xf>
    <xf numFmtId="176" fontId="2" fillId="0" borderId="0" xfId="59" applyNumberFormat="1" applyFont="1" applyFill="1" applyBorder="1" applyAlignment="1" quotePrefix="1">
      <alignment horizontal="center"/>
      <protection/>
    </xf>
    <xf numFmtId="176" fontId="3" fillId="0" borderId="0" xfId="59" applyNumberFormat="1" applyFont="1" applyFill="1" applyBorder="1" applyAlignment="1" quotePrefix="1">
      <alignment horizontal="center"/>
      <protection/>
    </xf>
    <xf numFmtId="176" fontId="6" fillId="0" borderId="0" xfId="59" applyNumberFormat="1" applyFont="1" applyFill="1" applyBorder="1" applyAlignment="1">
      <alignment horizontal="center"/>
      <protection/>
    </xf>
    <xf numFmtId="176" fontId="6" fillId="0" borderId="0" xfId="59" applyNumberFormat="1" applyFont="1" applyFill="1" applyBorder="1" applyAlignment="1">
      <alignment/>
      <protection/>
    </xf>
    <xf numFmtId="0" fontId="21" fillId="0" borderId="0" xfId="59" applyNumberFormat="1" applyFont="1" applyFill="1" applyBorder="1" applyAlignment="1">
      <alignment horizontal="center"/>
      <protection/>
    </xf>
    <xf numFmtId="176" fontId="21" fillId="0" borderId="0" xfId="59" applyNumberFormat="1" applyFont="1" applyFill="1" applyBorder="1" applyAlignment="1">
      <alignment horizontal="center"/>
      <protection/>
    </xf>
    <xf numFmtId="0" fontId="6" fillId="0" borderId="0" xfId="15" applyFont="1" applyFill="1" applyBorder="1">
      <alignment/>
      <protection/>
    </xf>
    <xf numFmtId="176" fontId="2" fillId="0" borderId="0" xfId="59" applyNumberFormat="1" applyFont="1" applyFill="1" applyBorder="1">
      <alignment/>
      <protection/>
    </xf>
    <xf numFmtId="176" fontId="2" fillId="0" borderId="16" xfId="59" applyNumberFormat="1" applyFont="1" applyFill="1" applyBorder="1" applyAlignment="1">
      <alignment horizontal="center"/>
      <protection/>
    </xf>
    <xf numFmtId="173" fontId="19" fillId="0" borderId="12" xfId="43" applyNumberFormat="1" applyFont="1" applyFill="1" applyBorder="1" applyAlignment="1">
      <alignment horizontal="right"/>
    </xf>
    <xf numFmtId="0" fontId="3" fillId="0" borderId="12" xfId="15" applyFont="1" applyFill="1" applyBorder="1">
      <alignment/>
      <protection/>
    </xf>
    <xf numFmtId="176" fontId="6" fillId="0" borderId="0" xfId="59" applyNumberFormat="1" applyFont="1" applyFill="1" applyBorder="1" applyAlignment="1">
      <alignment horizontal="left"/>
      <protection/>
    </xf>
    <xf numFmtId="171" fontId="14" fillId="0" borderId="0" xfId="15" applyNumberFormat="1" applyFont="1" applyFill="1" applyBorder="1" applyAlignment="1">
      <alignment horizontal="right"/>
      <protection/>
    </xf>
    <xf numFmtId="173" fontId="14" fillId="0" borderId="0" xfId="15" applyNumberFormat="1" applyFont="1" applyFill="1" applyBorder="1" applyAlignment="1">
      <alignment horizontal="right"/>
      <protection/>
    </xf>
    <xf numFmtId="171" fontId="3" fillId="0" borderId="0" xfId="15" applyNumberFormat="1" applyFont="1" applyFill="1" applyBorder="1">
      <alignment/>
      <protection/>
    </xf>
    <xf numFmtId="171" fontId="43" fillId="0" borderId="0" xfId="15" applyNumberFormat="1" applyFont="1" applyFill="1" applyBorder="1" applyAlignment="1">
      <alignment horizontal="left"/>
      <protection/>
    </xf>
    <xf numFmtId="171" fontId="48" fillId="0" borderId="0" xfId="15" applyNumberFormat="1" applyFont="1" applyFill="1" applyBorder="1" applyAlignment="1">
      <alignment horizontal="left"/>
      <protection/>
    </xf>
    <xf numFmtId="171" fontId="48" fillId="0" borderId="0" xfId="15" applyNumberFormat="1" applyFont="1" applyFill="1" applyBorder="1" applyAlignment="1">
      <alignment/>
      <protection/>
    </xf>
    <xf numFmtId="171" fontId="43" fillId="0" borderId="0" xfId="15" applyNumberFormat="1" applyFont="1" applyFill="1" applyBorder="1">
      <alignment/>
      <protection/>
    </xf>
    <xf numFmtId="171" fontId="43" fillId="0" borderId="0" xfId="43" applyNumberFormat="1" applyFont="1" applyFill="1" applyBorder="1" applyAlignment="1" applyProtection="1">
      <alignment horizontal="center"/>
      <protection/>
    </xf>
    <xf numFmtId="171" fontId="41" fillId="0" borderId="0" xfId="15" applyNumberFormat="1" applyFont="1" applyFill="1" applyBorder="1" applyAlignment="1">
      <alignment horizontal="left"/>
      <protection/>
    </xf>
    <xf numFmtId="0" fontId="49" fillId="0" borderId="0" xfId="15" applyNumberFormat="1" applyFont="1" applyFill="1" applyBorder="1" applyAlignment="1">
      <alignment horizontal="left"/>
      <protection/>
    </xf>
    <xf numFmtId="0" fontId="49" fillId="0" borderId="0" xfId="15" applyNumberFormat="1" applyFont="1" applyFill="1" applyBorder="1">
      <alignment/>
      <protection/>
    </xf>
    <xf numFmtId="171" fontId="41" fillId="0" borderId="0" xfId="43" applyNumberFormat="1" applyFont="1" applyFill="1" applyBorder="1" applyAlignment="1" applyProtection="1">
      <alignment horizontal="right"/>
      <protection/>
    </xf>
    <xf numFmtId="171" fontId="3" fillId="0" borderId="0" xfId="15" applyNumberFormat="1" applyFont="1" applyFill="1" applyAlignment="1">
      <alignment horizontal="left"/>
      <protection/>
    </xf>
    <xf numFmtId="0" fontId="19" fillId="0" borderId="0" xfId="15" applyNumberFormat="1" applyFont="1" applyFill="1" applyAlignment="1">
      <alignment horizontal="left"/>
      <protection/>
    </xf>
    <xf numFmtId="171" fontId="2" fillId="0" borderId="0" xfId="15" applyNumberFormat="1" applyFont="1" applyFill="1" applyAlignment="1">
      <alignment horizontal="left"/>
      <protection/>
    </xf>
    <xf numFmtId="171" fontId="50" fillId="0" borderId="0" xfId="15" applyNumberFormat="1" applyFont="1" applyFill="1" applyAlignment="1">
      <alignment/>
      <protection/>
    </xf>
    <xf numFmtId="171" fontId="51" fillId="0" borderId="0" xfId="15" applyNumberFormat="1" applyFont="1" applyFill="1">
      <alignment/>
      <protection/>
    </xf>
    <xf numFmtId="0" fontId="19" fillId="0" borderId="0" xfId="15" applyFont="1" applyFill="1" applyBorder="1" applyAlignment="1">
      <alignment/>
      <protection/>
    </xf>
    <xf numFmtId="0" fontId="19" fillId="0" borderId="0" xfId="15" applyNumberFormat="1" applyFont="1" applyFill="1" applyBorder="1" applyAlignment="1">
      <alignment horizontal="center"/>
      <protection/>
    </xf>
    <xf numFmtId="173" fontId="19" fillId="0" borderId="0" xfId="15" applyNumberFormat="1" applyFont="1" applyFill="1" applyBorder="1">
      <alignment/>
      <protection/>
    </xf>
    <xf numFmtId="0" fontId="48" fillId="0" borderId="0" xfId="15" applyFont="1" applyFill="1" applyBorder="1" applyAlignment="1">
      <alignment horizontal="center"/>
      <protection/>
    </xf>
    <xf numFmtId="0" fontId="19" fillId="0" borderId="0" xfId="15" applyFont="1" applyFill="1" applyBorder="1" applyAlignment="1">
      <alignment horizontal="left" vertical="center" wrapText="1"/>
      <protection/>
    </xf>
    <xf numFmtId="3" fontId="19" fillId="0" borderId="0" xfId="15" applyNumberFormat="1" applyFont="1" applyFill="1" applyBorder="1" applyAlignment="1">
      <alignment horizontal="right" vertical="center" wrapText="1"/>
      <protection/>
    </xf>
    <xf numFmtId="0" fontId="19" fillId="0" borderId="0" xfId="43" applyNumberFormat="1" applyFont="1" applyFill="1" applyBorder="1" applyAlignment="1" applyProtection="1">
      <alignment horizontal="center" vertical="center" wrapText="1"/>
      <protection/>
    </xf>
    <xf numFmtId="173" fontId="19" fillId="0" borderId="0" xfId="43" applyNumberFormat="1" applyFont="1" applyFill="1" applyBorder="1" applyAlignment="1" applyProtection="1">
      <alignment horizontal="right" vertical="center" wrapText="1"/>
      <protection/>
    </xf>
    <xf numFmtId="0" fontId="19" fillId="0" borderId="0" xfId="15" applyNumberFormat="1" applyFont="1" applyFill="1" applyBorder="1" applyAlignment="1">
      <alignment horizontal="center" vertical="center" wrapText="1"/>
      <protection/>
    </xf>
    <xf numFmtId="173" fontId="19" fillId="0" borderId="0" xfId="15" applyNumberFormat="1" applyFont="1" applyFill="1" applyBorder="1" applyAlignment="1">
      <alignment vertical="center" wrapText="1"/>
      <protection/>
    </xf>
    <xf numFmtId="0" fontId="14" fillId="0" borderId="0" xfId="15" applyFont="1" applyFill="1" applyBorder="1" applyAlignment="1">
      <alignment horizontal="center" vertical="center" wrapText="1"/>
      <protection/>
    </xf>
    <xf numFmtId="3" fontId="19" fillId="0" borderId="0" xfId="43" applyNumberFormat="1" applyFont="1" applyFill="1" applyBorder="1" applyAlignment="1" applyProtection="1">
      <alignment horizontal="right" vertical="center" wrapText="1"/>
      <protection/>
    </xf>
    <xf numFmtId="0" fontId="14" fillId="0" borderId="0" xfId="43" applyNumberFormat="1" applyFont="1" applyFill="1" applyBorder="1" applyAlignment="1" applyProtection="1">
      <alignment horizontal="center" vertical="center" wrapText="1"/>
      <protection/>
    </xf>
    <xf numFmtId="173" fontId="14" fillId="0" borderId="0" xfId="43" applyNumberFormat="1" applyFont="1" applyFill="1" applyBorder="1" applyAlignment="1" applyProtection="1">
      <alignment horizontal="center" vertical="center" wrapText="1"/>
      <protection/>
    </xf>
    <xf numFmtId="3" fontId="14" fillId="0" borderId="0" xfId="15" applyNumberFormat="1" applyFont="1" applyFill="1" applyBorder="1" applyAlignment="1">
      <alignment vertical="center" wrapText="1"/>
      <protection/>
    </xf>
    <xf numFmtId="173" fontId="14" fillId="0" borderId="0" xfId="15" applyNumberFormat="1" applyFont="1" applyFill="1" applyBorder="1" applyAlignment="1">
      <alignment vertical="center" wrapText="1"/>
      <protection/>
    </xf>
    <xf numFmtId="0" fontId="21" fillId="0" borderId="0" xfId="15" applyFont="1" applyFill="1" applyBorder="1" applyAlignment="1">
      <alignment/>
      <protection/>
    </xf>
    <xf numFmtId="3" fontId="14" fillId="0" borderId="0" xfId="15" applyNumberFormat="1" applyFont="1" applyFill="1" applyBorder="1" applyAlignment="1">
      <alignment/>
      <protection/>
    </xf>
    <xf numFmtId="173" fontId="14" fillId="0" borderId="0" xfId="15" applyNumberFormat="1" applyFont="1" applyFill="1" applyBorder="1">
      <alignment/>
      <protection/>
    </xf>
    <xf numFmtId="173" fontId="19" fillId="0" borderId="0" xfId="15" applyNumberFormat="1" applyFont="1" applyFill="1" applyBorder="1" applyAlignment="1">
      <alignment horizontal="center"/>
      <protection/>
    </xf>
    <xf numFmtId="0" fontId="14" fillId="0" borderId="0" xfId="15" applyFont="1" applyFill="1" applyBorder="1">
      <alignment/>
      <protection/>
    </xf>
    <xf numFmtId="0" fontId="14" fillId="0" borderId="0" xfId="15" applyFont="1" applyFill="1" applyBorder="1" applyAlignment="1">
      <alignment/>
      <protection/>
    </xf>
    <xf numFmtId="173" fontId="14" fillId="0" borderId="0" xfId="15" applyNumberFormat="1" applyFont="1" applyFill="1" applyBorder="1" applyAlignment="1">
      <alignment horizontal="center"/>
      <protection/>
    </xf>
    <xf numFmtId="164" fontId="7" fillId="0" borderId="0" xfId="0" applyNumberFormat="1" applyFont="1" applyFill="1" applyBorder="1" applyAlignment="1">
      <alignment/>
    </xf>
    <xf numFmtId="171" fontId="43" fillId="0" borderId="0" xfId="43" applyNumberFormat="1" applyFont="1" applyFill="1" applyBorder="1" applyAlignment="1" applyProtection="1">
      <alignment/>
      <protection/>
    </xf>
    <xf numFmtId="171" fontId="3" fillId="0" borderId="0" xfId="15" applyNumberFormat="1" applyFont="1" applyFill="1" applyAlignment="1">
      <alignment horizontal="center"/>
      <protection/>
    </xf>
    <xf numFmtId="171" fontId="34" fillId="0" borderId="0" xfId="43" applyNumberFormat="1" applyFont="1" applyFill="1" applyBorder="1" applyAlignment="1" applyProtection="1">
      <alignment/>
      <protection/>
    </xf>
    <xf numFmtId="171" fontId="2" fillId="0" borderId="0" xfId="15" applyNumberFormat="1" applyFont="1" applyFill="1">
      <alignment/>
      <protection/>
    </xf>
    <xf numFmtId="0" fontId="13" fillId="0" borderId="0" xfId="15" applyNumberFormat="1" applyFont="1" applyFill="1" applyBorder="1" applyAlignment="1">
      <alignment horizontal="left"/>
      <protection/>
    </xf>
    <xf numFmtId="0" fontId="52" fillId="0" borderId="0" xfId="15" applyNumberFormat="1" applyFont="1" applyFill="1" applyBorder="1" applyAlignment="1">
      <alignment horizontal="center"/>
      <protection/>
    </xf>
    <xf numFmtId="0" fontId="14" fillId="0" borderId="0" xfId="15" applyNumberFormat="1" applyFont="1" applyFill="1" applyBorder="1" applyAlignment="1">
      <alignment/>
      <protection/>
    </xf>
    <xf numFmtId="0" fontId="6" fillId="0" borderId="0" xfId="15" applyNumberFormat="1" applyFont="1" applyFill="1" applyBorder="1" applyAlignment="1">
      <alignment horizontal="left"/>
      <protection/>
    </xf>
    <xf numFmtId="0" fontId="6" fillId="0" borderId="0" xfId="15" applyNumberFormat="1" applyFont="1" applyFill="1" applyBorder="1" applyAlignment="1">
      <alignment horizontal="center"/>
      <protection/>
    </xf>
    <xf numFmtId="171" fontId="19" fillId="0" borderId="0" xfId="15" applyNumberFormat="1" applyFont="1" applyFill="1" applyBorder="1">
      <alignment/>
      <protection/>
    </xf>
    <xf numFmtId="171" fontId="28" fillId="0" borderId="0" xfId="15" applyNumberFormat="1" applyFont="1" applyFill="1" applyBorder="1" applyAlignment="1">
      <alignment horizontal="right"/>
      <protection/>
    </xf>
    <xf numFmtId="0" fontId="21" fillId="0" borderId="0" xfId="15" applyNumberFormat="1" applyFont="1" applyFill="1" applyBorder="1" applyAlignment="1">
      <alignment horizontal="right"/>
      <protection/>
    </xf>
    <xf numFmtId="0" fontId="5" fillId="0" borderId="10" xfId="15" applyNumberFormat="1" applyFont="1" applyFill="1" applyBorder="1" applyAlignment="1">
      <alignment horizontal="left"/>
      <protection/>
    </xf>
    <xf numFmtId="0" fontId="6" fillId="0" borderId="10" xfId="15" applyNumberFormat="1" applyFont="1" applyFill="1" applyBorder="1" applyAlignment="1">
      <alignment horizontal="center"/>
      <protection/>
    </xf>
    <xf numFmtId="171" fontId="19" fillId="0" borderId="10" xfId="15" applyNumberFormat="1" applyFont="1" applyFill="1" applyBorder="1">
      <alignment/>
      <protection/>
    </xf>
    <xf numFmtId="0" fontId="14" fillId="0" borderId="10" xfId="15" applyNumberFormat="1" applyFont="1" applyFill="1" applyBorder="1" applyAlignment="1">
      <alignment horizontal="center"/>
      <protection/>
    </xf>
    <xf numFmtId="0" fontId="14" fillId="0" borderId="10" xfId="15" applyNumberFormat="1" applyFont="1" applyFill="1" applyBorder="1" applyAlignment="1">
      <alignment/>
      <protection/>
    </xf>
    <xf numFmtId="173" fontId="19" fillId="0" borderId="10" xfId="43" applyNumberFormat="1" applyFont="1" applyFill="1" applyBorder="1" applyAlignment="1" applyProtection="1">
      <alignment/>
      <protection/>
    </xf>
    <xf numFmtId="171" fontId="28" fillId="0" borderId="10" xfId="15" applyNumberFormat="1" applyFont="1" applyFill="1" applyBorder="1" applyAlignment="1">
      <alignment horizontal="right"/>
      <protection/>
    </xf>
    <xf numFmtId="171" fontId="14" fillId="0" borderId="0" xfId="15" applyNumberFormat="1" applyFont="1" applyFill="1" applyBorder="1" applyAlignment="1">
      <alignment horizontal="left"/>
      <protection/>
    </xf>
    <xf numFmtId="171" fontId="19" fillId="0" borderId="0" xfId="15" applyNumberFormat="1" applyFont="1" applyFill="1" applyBorder="1" applyAlignment="1">
      <alignment horizontal="center"/>
      <protection/>
    </xf>
    <xf numFmtId="0" fontId="13" fillId="0" borderId="0" xfId="15" applyNumberFormat="1" applyFont="1" applyFill="1" applyBorder="1" applyAlignment="1">
      <alignment horizontal="center"/>
      <protection/>
    </xf>
    <xf numFmtId="171" fontId="14"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wrapText="1"/>
      <protection/>
    </xf>
    <xf numFmtId="14" fontId="2" fillId="0" borderId="0" xfId="43" applyNumberFormat="1" applyFont="1" applyFill="1" applyBorder="1" applyAlignment="1" applyProtection="1" quotePrefix="1">
      <alignment horizontal="center" vertical="center"/>
      <protection/>
    </xf>
    <xf numFmtId="14" fontId="2" fillId="0" borderId="0" xfId="43" applyNumberFormat="1" applyFont="1" applyFill="1" applyBorder="1" applyAlignment="1" applyProtection="1">
      <alignment horizontal="center" vertical="center"/>
      <protection/>
    </xf>
    <xf numFmtId="0" fontId="2" fillId="0" borderId="0" xfId="15" applyNumberFormat="1" applyFont="1" applyFill="1" applyBorder="1" applyAlignment="1">
      <alignment horizontal="center"/>
      <protection/>
    </xf>
    <xf numFmtId="171" fontId="14" fillId="0" borderId="0" xfId="43" applyNumberFormat="1" applyFont="1" applyFill="1" applyBorder="1" applyAlignment="1" applyProtection="1">
      <alignment/>
      <protection/>
    </xf>
    <xf numFmtId="171" fontId="3" fillId="0" borderId="0" xfId="15" applyNumberFormat="1" applyFont="1" applyFill="1" applyBorder="1" applyAlignment="1">
      <alignment horizontal="center"/>
      <protection/>
    </xf>
    <xf numFmtId="0" fontId="3" fillId="0" borderId="0" xfId="15" applyNumberFormat="1" applyFont="1" applyFill="1" applyBorder="1" applyAlignment="1">
      <alignment horizontal="center"/>
      <protection/>
    </xf>
    <xf numFmtId="171" fontId="19" fillId="0" borderId="0" xfId="15" applyNumberFormat="1" applyFont="1" applyFill="1" applyBorder="1" applyAlignment="1">
      <alignment horizontal="left"/>
      <protection/>
    </xf>
    <xf numFmtId="171" fontId="19" fillId="0" borderId="0" xfId="15" applyNumberFormat="1" applyFont="1" applyFill="1" applyBorder="1" applyAlignment="1" quotePrefix="1">
      <alignment horizontal="center"/>
      <protection/>
    </xf>
    <xf numFmtId="171" fontId="6" fillId="0" borderId="0" xfId="15" applyNumberFormat="1" applyFont="1" applyFill="1" applyBorder="1" applyAlignment="1">
      <alignment/>
      <protection/>
    </xf>
    <xf numFmtId="0" fontId="3" fillId="0" borderId="0" xfId="15" applyNumberFormat="1" applyFont="1" applyFill="1" applyBorder="1">
      <alignment/>
      <protection/>
    </xf>
    <xf numFmtId="171" fontId="21" fillId="0" borderId="0" xfId="43" applyNumberFormat="1" applyFont="1" applyFill="1" applyBorder="1" applyAlignment="1" applyProtection="1">
      <alignment/>
      <protection/>
    </xf>
    <xf numFmtId="171" fontId="6" fillId="0" borderId="0" xfId="15" applyNumberFormat="1" applyFont="1" applyFill="1" applyBorder="1" applyAlignment="1">
      <alignment horizontal="center"/>
      <protection/>
    </xf>
    <xf numFmtId="171" fontId="6" fillId="0" borderId="0" xfId="15" applyNumberFormat="1" applyFont="1" applyFill="1">
      <alignment/>
      <protection/>
    </xf>
    <xf numFmtId="171" fontId="3" fillId="0" borderId="0" xfId="15" applyNumberFormat="1" applyFont="1" applyFill="1" applyBorder="1" applyAlignment="1">
      <alignment/>
      <protection/>
    </xf>
    <xf numFmtId="171" fontId="2" fillId="0" borderId="0" xfId="15" applyNumberFormat="1" applyFont="1" applyFill="1" applyBorder="1" applyAlignment="1">
      <alignment horizontal="left" wrapText="1"/>
      <protection/>
    </xf>
    <xf numFmtId="0" fontId="2" fillId="0" borderId="0" xfId="15" applyNumberFormat="1" applyFont="1" applyFill="1" applyBorder="1" applyAlignment="1">
      <alignment horizontal="center" wrapText="1"/>
      <protection/>
    </xf>
    <xf numFmtId="173" fontId="14" fillId="0" borderId="16" xfId="43" applyNumberFormat="1" applyFont="1" applyFill="1" applyBorder="1" applyAlignment="1" applyProtection="1">
      <alignment/>
      <protection/>
    </xf>
    <xf numFmtId="171" fontId="3" fillId="0" borderId="0" xfId="15" applyNumberFormat="1" applyFont="1" applyFill="1" applyAlignment="1">
      <alignment/>
      <protection/>
    </xf>
    <xf numFmtId="0" fontId="19" fillId="0" borderId="0" xfId="15" applyFont="1" applyFill="1">
      <alignment/>
      <protection/>
    </xf>
    <xf numFmtId="171" fontId="2" fillId="0" borderId="0" xfId="43" applyNumberFormat="1" applyFont="1" applyFill="1" applyBorder="1" applyAlignment="1" applyProtection="1">
      <alignment/>
      <protection/>
    </xf>
    <xf numFmtId="171" fontId="2" fillId="0" borderId="0" xfId="15" applyNumberFormat="1" applyFont="1" applyFill="1" applyBorder="1" applyAlignment="1">
      <alignment horizontal="left" vertical="center"/>
      <protection/>
    </xf>
    <xf numFmtId="171" fontId="2" fillId="0" borderId="0" xfId="15" applyNumberFormat="1" applyFont="1" applyFill="1" applyBorder="1" applyAlignment="1">
      <alignment vertical="center"/>
      <protection/>
    </xf>
    <xf numFmtId="0" fontId="3" fillId="0" borderId="0" xfId="15" applyNumberFormat="1" applyFont="1" applyFill="1" applyBorder="1" applyAlignment="1">
      <alignment horizontal="center" vertical="center"/>
      <protection/>
    </xf>
    <xf numFmtId="173" fontId="2" fillId="0" borderId="0" xfId="43" applyNumberFormat="1" applyFont="1" applyFill="1" applyBorder="1" applyAlignment="1" applyProtection="1">
      <alignment vertical="center"/>
      <protection/>
    </xf>
    <xf numFmtId="171" fontId="2" fillId="0" borderId="0" xfId="43" applyNumberFormat="1" applyFont="1" applyFill="1" applyBorder="1" applyAlignment="1" applyProtection="1">
      <alignment vertical="center"/>
      <protection/>
    </xf>
    <xf numFmtId="0" fontId="3" fillId="0" borderId="0" xfId="15" applyFont="1" applyFill="1" applyAlignment="1">
      <alignment vertical="center"/>
      <protection/>
    </xf>
    <xf numFmtId="171" fontId="3" fillId="0" borderId="0" xfId="15" applyNumberFormat="1" applyFont="1" applyFill="1" applyAlignment="1">
      <alignment vertical="center"/>
      <protection/>
    </xf>
    <xf numFmtId="171" fontId="2" fillId="0" borderId="0" xfId="15" applyNumberFormat="1" applyFont="1" applyFill="1" applyBorder="1" applyAlignment="1">
      <alignment horizontal="center" wrapText="1"/>
      <protection/>
    </xf>
    <xf numFmtId="171" fontId="3" fillId="0" borderId="0" xfId="15" applyNumberFormat="1" applyFont="1" applyFill="1" applyBorder="1" applyAlignment="1">
      <alignment horizontal="left" wrapText="1"/>
      <protection/>
    </xf>
    <xf numFmtId="0" fontId="3" fillId="0" borderId="0" xfId="15" applyNumberFormat="1" applyFont="1" applyFill="1" applyBorder="1" applyAlignment="1">
      <alignment horizontal="center" wrapText="1"/>
      <protection/>
    </xf>
    <xf numFmtId="171" fontId="3" fillId="0" borderId="0" xfId="43" applyNumberFormat="1" applyFont="1" applyFill="1" applyBorder="1" applyAlignment="1" applyProtection="1">
      <alignment/>
      <protection/>
    </xf>
    <xf numFmtId="43" fontId="19" fillId="0" borderId="0" xfId="43" applyFont="1" applyFill="1" applyBorder="1" applyAlignment="1" applyProtection="1">
      <alignment/>
      <protection/>
    </xf>
    <xf numFmtId="171" fontId="6" fillId="0" borderId="0" xfId="15" applyNumberFormat="1" applyFont="1" applyFill="1" applyBorder="1" applyAlignment="1" quotePrefix="1">
      <alignment horizontal="center"/>
      <protection/>
    </xf>
    <xf numFmtId="171" fontId="6" fillId="0" borderId="0" xfId="15" applyNumberFormat="1" applyFont="1" applyFill="1" applyBorder="1" applyAlignment="1">
      <alignment horizontal="left" wrapText="1"/>
      <protection/>
    </xf>
    <xf numFmtId="0" fontId="6" fillId="0" borderId="0" xfId="15" applyNumberFormat="1" applyFont="1" applyFill="1" applyBorder="1" applyAlignment="1">
      <alignment horizontal="center" wrapText="1"/>
      <protection/>
    </xf>
    <xf numFmtId="172" fontId="21" fillId="0" borderId="0" xfId="43" applyNumberFormat="1" applyFont="1" applyFill="1" applyAlignment="1">
      <alignment/>
    </xf>
    <xf numFmtId="0" fontId="21" fillId="0" borderId="0" xfId="0" applyFont="1" applyFill="1" applyAlignment="1">
      <alignment/>
    </xf>
    <xf numFmtId="171" fontId="2" fillId="0" borderId="0" xfId="15" applyNumberFormat="1" applyFont="1" applyFill="1" applyBorder="1" applyAlignment="1">
      <alignment/>
      <protection/>
    </xf>
    <xf numFmtId="171" fontId="2" fillId="0" borderId="0" xfId="43" applyNumberFormat="1" applyFont="1" applyFill="1" applyBorder="1" applyAlignment="1" applyProtection="1">
      <alignment horizontal="center"/>
      <protection/>
    </xf>
    <xf numFmtId="0" fontId="3" fillId="0" borderId="0" xfId="15" applyNumberFormat="1" applyFont="1" applyFill="1" applyBorder="1" applyAlignment="1">
      <alignment horizontal="left"/>
      <protection/>
    </xf>
    <xf numFmtId="0" fontId="3" fillId="0" borderId="0" xfId="15" applyNumberFormat="1" applyFont="1" applyFill="1" applyAlignment="1">
      <alignment horizontal="left"/>
      <protection/>
    </xf>
    <xf numFmtId="0" fontId="3" fillId="0" borderId="0" xfId="15" applyNumberFormat="1" applyFont="1" applyFill="1">
      <alignment/>
      <protection/>
    </xf>
    <xf numFmtId="0" fontId="19" fillId="0" borderId="0" xfId="15" applyFont="1" applyFill="1" applyAlignment="1">
      <alignment horizontal="left"/>
      <protection/>
    </xf>
    <xf numFmtId="0" fontId="19" fillId="0" borderId="0" xfId="15" applyFont="1" applyFill="1" applyAlignment="1">
      <alignment horizontal="center"/>
      <protection/>
    </xf>
    <xf numFmtId="171" fontId="19" fillId="0" borderId="0" xfId="15" applyNumberFormat="1" applyFont="1" applyFill="1" applyAlignment="1">
      <alignment horizontal="left"/>
      <protection/>
    </xf>
    <xf numFmtId="171" fontId="19" fillId="0" borderId="0" xfId="15" applyNumberFormat="1" applyFont="1" applyFill="1" applyAlignment="1">
      <alignment horizontal="center"/>
      <protection/>
    </xf>
    <xf numFmtId="0" fontId="34" fillId="0" borderId="0" xfId="15" applyNumberFormat="1" applyFont="1" applyAlignment="1">
      <alignment horizontal="left"/>
      <protection/>
    </xf>
    <xf numFmtId="0" fontId="3" fillId="0" borderId="0" xfId="15" applyNumberFormat="1" applyFont="1" applyAlignment="1">
      <alignment horizontal="center"/>
      <protection/>
    </xf>
    <xf numFmtId="171" fontId="19" fillId="0" borderId="0" xfId="15" applyNumberFormat="1" applyFont="1">
      <alignment/>
      <protection/>
    </xf>
    <xf numFmtId="0" fontId="19" fillId="0" borderId="0" xfId="15" applyNumberFormat="1" applyFont="1" applyAlignment="1">
      <alignment horizontal="center"/>
      <protection/>
    </xf>
    <xf numFmtId="0" fontId="19" fillId="0" borderId="0" xfId="15" applyNumberFormat="1" applyFont="1">
      <alignment/>
      <protection/>
    </xf>
    <xf numFmtId="0" fontId="19" fillId="0" borderId="0" xfId="0" applyFont="1" applyAlignment="1">
      <alignment/>
    </xf>
    <xf numFmtId="0" fontId="13" fillId="35" borderId="0" xfId="57" applyFont="1" applyFill="1" applyAlignment="1">
      <alignment vertical="center"/>
      <protection/>
    </xf>
    <xf numFmtId="0" fontId="19" fillId="35" borderId="0" xfId="57" applyFont="1" applyFill="1" applyAlignment="1">
      <alignment vertical="center"/>
      <protection/>
    </xf>
    <xf numFmtId="0" fontId="19" fillId="35" borderId="0" xfId="57" applyFont="1" applyFill="1">
      <alignment/>
      <protection/>
    </xf>
    <xf numFmtId="0" fontId="3" fillId="35" borderId="0" xfId="57" applyFont="1" applyFill="1" applyAlignment="1">
      <alignment vertical="center"/>
      <protection/>
    </xf>
    <xf numFmtId="0" fontId="42" fillId="0" borderId="10" xfId="15" applyNumberFormat="1" applyFont="1" applyBorder="1" applyAlignment="1">
      <alignment/>
      <protection/>
    </xf>
    <xf numFmtId="0" fontId="19" fillId="0" borderId="10" xfId="15" applyFont="1" applyBorder="1">
      <alignment/>
      <protection/>
    </xf>
    <xf numFmtId="176" fontId="19" fillId="0" borderId="10" xfId="59" applyNumberFormat="1" applyFont="1" applyBorder="1" applyAlignment="1">
      <alignment/>
      <protection/>
    </xf>
    <xf numFmtId="0" fontId="19" fillId="0" borderId="10" xfId="59" applyNumberFormat="1" applyFont="1" applyBorder="1" applyAlignment="1">
      <alignment horizontal="center"/>
      <protection/>
    </xf>
    <xf numFmtId="173" fontId="19" fillId="0" borderId="10" xfId="59" applyNumberFormat="1" applyFont="1" applyBorder="1">
      <alignment/>
      <protection/>
    </xf>
    <xf numFmtId="171" fontId="19" fillId="0" borderId="10" xfId="15" applyNumberFormat="1" applyFont="1" applyBorder="1" applyAlignment="1">
      <alignment horizontal="right"/>
      <protection/>
    </xf>
    <xf numFmtId="0" fontId="19" fillId="0" borderId="10" xfId="15" applyFont="1" applyBorder="1" applyAlignment="1">
      <alignment horizontal="right"/>
      <protection/>
    </xf>
    <xf numFmtId="0" fontId="47" fillId="0" borderId="10" xfId="15" applyNumberFormat="1" applyFont="1" applyBorder="1" applyAlignment="1">
      <alignment horizontal="right"/>
      <protection/>
    </xf>
    <xf numFmtId="0" fontId="19" fillId="0" borderId="0" xfId="15" applyFont="1" applyBorder="1">
      <alignment/>
      <protection/>
    </xf>
    <xf numFmtId="0" fontId="14" fillId="35" borderId="0" xfId="57" applyFont="1" applyFill="1" applyBorder="1" applyAlignment="1">
      <alignment vertical="center"/>
      <protection/>
    </xf>
    <xf numFmtId="0" fontId="19" fillId="35" borderId="0" xfId="57" applyFont="1" applyFill="1" applyBorder="1" applyAlignment="1">
      <alignment vertical="center"/>
      <protection/>
    </xf>
    <xf numFmtId="0" fontId="2" fillId="0" borderId="0" xfId="58" applyFont="1" applyFill="1" applyBorder="1" applyAlignment="1">
      <alignment horizontal="center" vertical="center"/>
      <protection/>
    </xf>
    <xf numFmtId="0" fontId="43" fillId="0" borderId="0" xfId="15" applyFont="1" applyFill="1" applyBorder="1" applyAlignment="1">
      <alignment horizontal="center" vertical="center" wrapText="1"/>
      <protection/>
    </xf>
    <xf numFmtId="0" fontId="2" fillId="0" borderId="0" xfId="58" applyFont="1" applyFill="1" applyBorder="1" applyAlignment="1">
      <alignment horizontal="center" vertical="center" wrapText="1"/>
      <protection/>
    </xf>
    <xf numFmtId="0" fontId="2" fillId="35" borderId="0" xfId="57" applyFont="1" applyFill="1" applyBorder="1">
      <alignment/>
      <protection/>
    </xf>
    <xf numFmtId="0" fontId="3" fillId="35" borderId="0" xfId="57" applyFont="1" applyFill="1" applyBorder="1">
      <alignment/>
      <protection/>
    </xf>
    <xf numFmtId="0" fontId="2" fillId="35" borderId="0" xfId="57" applyFont="1" applyFill="1" applyBorder="1" applyAlignment="1">
      <alignment horizontal="center"/>
      <protection/>
    </xf>
    <xf numFmtId="0" fontId="3" fillId="35" borderId="0" xfId="57" applyFont="1" applyFill="1">
      <alignment/>
      <protection/>
    </xf>
    <xf numFmtId="0" fontId="3" fillId="35" borderId="0" xfId="57" applyFont="1" applyFill="1" applyBorder="1" applyAlignment="1">
      <alignment/>
      <protection/>
    </xf>
    <xf numFmtId="0" fontId="3" fillId="0" borderId="0" xfId="15" applyFont="1" applyBorder="1" applyAlignment="1">
      <alignment/>
      <protection/>
    </xf>
    <xf numFmtId="0" fontId="3" fillId="35" borderId="0" xfId="57" applyFont="1" applyFill="1" applyBorder="1" applyAlignment="1">
      <alignment horizontal="center"/>
      <protection/>
    </xf>
    <xf numFmtId="165" fontId="3" fillId="0" borderId="0" xfId="43" applyNumberFormat="1" applyFont="1" applyBorder="1" applyAlignment="1">
      <alignment/>
    </xf>
    <xf numFmtId="0" fontId="3" fillId="35" borderId="0" xfId="57" applyFont="1" applyFill="1" applyAlignment="1">
      <alignment/>
      <protection/>
    </xf>
    <xf numFmtId="0" fontId="3" fillId="35" borderId="0" xfId="57" applyFont="1" applyFill="1" applyBorder="1" applyAlignment="1" quotePrefix="1">
      <alignment horizontal="center"/>
      <protection/>
    </xf>
    <xf numFmtId="165" fontId="2" fillId="0" borderId="0" xfId="43" applyNumberFormat="1" applyFont="1" applyBorder="1" applyAlignment="1">
      <alignment/>
    </xf>
    <xf numFmtId="0" fontId="3" fillId="35" borderId="0" xfId="57" applyFont="1" applyFill="1" applyBorder="1" applyAlignment="1">
      <alignment vertical="top"/>
      <protection/>
    </xf>
    <xf numFmtId="0" fontId="3" fillId="35" borderId="0" xfId="57" applyFont="1" applyFill="1" applyBorder="1" applyAlignment="1">
      <alignment horizontal="center" vertical="top"/>
      <protection/>
    </xf>
    <xf numFmtId="171" fontId="19" fillId="0" borderId="0" xfId="57" applyNumberFormat="1" applyFont="1" applyFill="1" applyBorder="1" applyAlignment="1">
      <alignment horizontal="right"/>
      <protection/>
    </xf>
    <xf numFmtId="0" fontId="3" fillId="0" borderId="0" xfId="57" applyFont="1" applyBorder="1" applyAlignment="1">
      <alignment wrapText="1"/>
      <protection/>
    </xf>
    <xf numFmtId="164" fontId="0" fillId="0" borderId="0" xfId="0" applyNumberFormat="1" applyFont="1" applyBorder="1" applyAlignment="1">
      <alignment/>
    </xf>
    <xf numFmtId="0" fontId="2" fillId="35" borderId="0" xfId="57" applyFont="1" applyFill="1">
      <alignment/>
      <protection/>
    </xf>
    <xf numFmtId="171" fontId="3" fillId="35" borderId="0" xfId="57" applyNumberFormat="1" applyFont="1" applyFill="1">
      <alignment/>
      <protection/>
    </xf>
    <xf numFmtId="171" fontId="3" fillId="0" borderId="0" xfId="15" applyNumberFormat="1" applyFont="1">
      <alignment/>
      <protection/>
    </xf>
    <xf numFmtId="171" fontId="43" fillId="0" borderId="0" xfId="15" applyNumberFormat="1" applyFont="1" applyBorder="1" applyAlignment="1">
      <alignment horizontal="left"/>
      <protection/>
    </xf>
    <xf numFmtId="171" fontId="43" fillId="0" borderId="0" xfId="15" applyNumberFormat="1" applyFont="1" applyBorder="1" applyAlignment="1">
      <alignment/>
      <protection/>
    </xf>
    <xf numFmtId="171" fontId="43" fillId="0" borderId="0" xfId="15" applyNumberFormat="1" applyFont="1" applyBorder="1">
      <alignment/>
      <protection/>
    </xf>
    <xf numFmtId="171" fontId="41" fillId="0" borderId="0" xfId="15" applyNumberFormat="1" applyFont="1" applyBorder="1" applyAlignment="1">
      <alignment horizontal="left"/>
      <protection/>
    </xf>
    <xf numFmtId="0" fontId="41" fillId="0" borderId="0" xfId="15" applyNumberFormat="1" applyFont="1" applyBorder="1" applyAlignment="1">
      <alignment horizontal="left"/>
      <protection/>
    </xf>
    <xf numFmtId="171" fontId="41" fillId="0" borderId="0" xfId="15" applyNumberFormat="1" applyFont="1" applyBorder="1">
      <alignment/>
      <protection/>
    </xf>
    <xf numFmtId="171" fontId="41" fillId="0" borderId="0" xfId="43" applyNumberFormat="1" applyFont="1" applyFill="1" applyBorder="1" applyAlignment="1" applyProtection="1">
      <alignment/>
      <protection/>
    </xf>
    <xf numFmtId="171" fontId="3" fillId="0" borderId="0" xfId="15" applyNumberFormat="1" applyFont="1" applyAlignment="1">
      <alignment horizontal="left"/>
      <protection/>
    </xf>
    <xf numFmtId="0" fontId="3" fillId="0" borderId="0" xfId="15" applyNumberFormat="1" applyFont="1" applyAlignment="1">
      <alignment horizontal="left"/>
      <protection/>
    </xf>
    <xf numFmtId="171" fontId="35" fillId="0" borderId="0" xfId="15" applyNumberFormat="1" applyFont="1" applyAlignment="1">
      <alignment horizontal="left"/>
      <protection/>
    </xf>
    <xf numFmtId="0" fontId="2" fillId="0" borderId="0" xfId="15" applyNumberFormat="1" applyFont="1" applyAlignment="1">
      <alignment/>
      <protection/>
    </xf>
    <xf numFmtId="171" fontId="2" fillId="0" borderId="0" xfId="15" applyNumberFormat="1" applyFont="1" applyAlignment="1">
      <alignment horizontal="left"/>
      <protection/>
    </xf>
    <xf numFmtId="43" fontId="0" fillId="0" borderId="0" xfId="43" applyFill="1" applyAlignment="1">
      <alignment/>
    </xf>
    <xf numFmtId="165" fontId="0" fillId="0" borderId="0" xfId="43" applyNumberFormat="1" applyFill="1" applyAlignment="1">
      <alignment/>
    </xf>
    <xf numFmtId="0" fontId="54" fillId="0" borderId="0" xfId="15" applyFont="1">
      <alignment/>
      <protection/>
    </xf>
    <xf numFmtId="0" fontId="13" fillId="0" borderId="0" xfId="56" applyFont="1" applyAlignment="1">
      <alignment horizontal="left"/>
      <protection/>
    </xf>
    <xf numFmtId="0" fontId="19" fillId="0" borderId="0" xfId="56" applyFont="1" applyAlignment="1">
      <alignment/>
      <protection/>
    </xf>
    <xf numFmtId="0" fontId="19" fillId="0" borderId="0" xfId="15" applyFont="1" applyFill="1" applyAlignment="1">
      <alignment wrapText="1"/>
      <protection/>
    </xf>
    <xf numFmtId="0" fontId="42" fillId="0" borderId="10" xfId="15" applyFont="1" applyBorder="1" applyAlignment="1">
      <alignment horizontal="left"/>
      <protection/>
    </xf>
    <xf numFmtId="0" fontId="19" fillId="0" borderId="10" xfId="15" applyFont="1" applyBorder="1" applyAlignment="1">
      <alignment/>
      <protection/>
    </xf>
    <xf numFmtId="173" fontId="21" fillId="0" borderId="10" xfId="43" applyNumberFormat="1" applyFont="1" applyFill="1" applyBorder="1" applyAlignment="1" applyProtection="1">
      <alignment horizontal="right"/>
      <protection/>
    </xf>
    <xf numFmtId="0" fontId="47" fillId="0" borderId="0" xfId="15" applyNumberFormat="1" applyFont="1" applyBorder="1" applyAlignment="1">
      <alignment horizontal="right"/>
      <protection/>
    </xf>
    <xf numFmtId="173" fontId="2" fillId="0" borderId="15" xfId="43" applyNumberFormat="1" applyFont="1" applyFill="1" applyBorder="1" applyAlignment="1" applyProtection="1">
      <alignment horizontal="center" wrapText="1"/>
      <protection/>
    </xf>
    <xf numFmtId="173" fontId="55" fillId="0" borderId="0" xfId="43" applyNumberFormat="1" applyFont="1" applyFill="1" applyBorder="1" applyAlignment="1" applyProtection="1">
      <alignment/>
      <protection/>
    </xf>
    <xf numFmtId="173" fontId="55" fillId="0" borderId="0" xfId="43" applyNumberFormat="1" applyFont="1" applyFill="1" applyBorder="1" applyAlignment="1" applyProtection="1">
      <alignment horizontal="right"/>
      <protection/>
    </xf>
    <xf numFmtId="173" fontId="55" fillId="0" borderId="0" xfId="43" applyNumberFormat="1" applyFont="1" applyFill="1" applyBorder="1" applyAlignment="1" applyProtection="1">
      <alignment horizontal="right" wrapText="1"/>
      <protection/>
    </xf>
    <xf numFmtId="173" fontId="55" fillId="0" borderId="0" xfId="43" applyNumberFormat="1" applyFont="1" applyFill="1" applyBorder="1" applyAlignment="1" applyProtection="1">
      <alignment wrapText="1"/>
      <protection/>
    </xf>
    <xf numFmtId="173" fontId="19" fillId="0" borderId="15" xfId="43" applyNumberFormat="1" applyFont="1" applyFill="1" applyBorder="1" applyAlignment="1" applyProtection="1">
      <alignment wrapText="1"/>
      <protection/>
    </xf>
    <xf numFmtId="173" fontId="14" fillId="0" borderId="15" xfId="43" applyNumberFormat="1" applyFont="1" applyFill="1" applyBorder="1" applyAlignment="1" applyProtection="1">
      <alignment wrapText="1"/>
      <protection/>
    </xf>
    <xf numFmtId="173" fontId="14" fillId="0" borderId="0" xfId="43" applyNumberFormat="1" applyFont="1" applyFill="1" applyBorder="1" applyAlignment="1" applyProtection="1">
      <alignment horizontal="right" wrapText="1"/>
      <protection/>
    </xf>
    <xf numFmtId="173" fontId="14" fillId="0" borderId="0" xfId="43" applyNumberFormat="1" applyFont="1" applyFill="1" applyBorder="1" applyAlignment="1" applyProtection="1">
      <alignment wrapText="1"/>
      <protection/>
    </xf>
    <xf numFmtId="173" fontId="55" fillId="0" borderId="0" xfId="43" applyNumberFormat="1" applyFont="1" applyFill="1" applyBorder="1" applyAlignment="1" applyProtection="1">
      <alignment horizontal="center"/>
      <protection/>
    </xf>
    <xf numFmtId="173" fontId="19" fillId="0" borderId="15" xfId="43" applyNumberFormat="1" applyFont="1" applyFill="1" applyBorder="1" applyAlignment="1" applyProtection="1">
      <alignment horizontal="center"/>
      <protection/>
    </xf>
    <xf numFmtId="173" fontId="14" fillId="0" borderId="15" xfId="43" applyNumberFormat="1" applyFont="1" applyFill="1" applyBorder="1" applyAlignment="1" applyProtection="1">
      <alignment horizontal="center"/>
      <protection/>
    </xf>
    <xf numFmtId="173" fontId="3" fillId="0" borderId="0" xfId="43" applyNumberFormat="1" applyFont="1" applyFill="1" applyAlignment="1">
      <alignment/>
    </xf>
    <xf numFmtId="173" fontId="19" fillId="0" borderId="16" xfId="43" applyNumberFormat="1" applyFont="1" applyFill="1" applyBorder="1" applyAlignment="1" applyProtection="1">
      <alignment horizontal="center"/>
      <protection/>
    </xf>
    <xf numFmtId="173" fontId="14" fillId="0" borderId="16" xfId="43" applyNumberFormat="1" applyFont="1" applyFill="1" applyBorder="1" applyAlignment="1" applyProtection="1">
      <alignment horizontal="center"/>
      <protection/>
    </xf>
    <xf numFmtId="0" fontId="3" fillId="0" borderId="0" xfId="15" applyFont="1" applyAlignment="1">
      <alignment/>
      <protection/>
    </xf>
    <xf numFmtId="173" fontId="19" fillId="0" borderId="0" xfId="0" applyNumberFormat="1" applyFont="1" applyAlignment="1">
      <alignment/>
    </xf>
    <xf numFmtId="0" fontId="50" fillId="0" borderId="0" xfId="15" applyNumberFormat="1" applyFont="1" applyAlignment="1">
      <alignment horizontal="left"/>
      <protection/>
    </xf>
    <xf numFmtId="0" fontId="2" fillId="0" borderId="0" xfId="15" applyFont="1" applyAlignment="1" quotePrefix="1">
      <alignment horizontal="right" wrapText="1"/>
      <protection/>
    </xf>
    <xf numFmtId="0" fontId="2" fillId="0" borderId="0" xfId="15" applyFont="1" applyAlignment="1">
      <alignment horizontal="right"/>
      <protection/>
    </xf>
    <xf numFmtId="0" fontId="2" fillId="0" borderId="0" xfId="15" applyFont="1" applyAlignment="1">
      <alignment/>
      <protection/>
    </xf>
    <xf numFmtId="171" fontId="2" fillId="0" borderId="19" xfId="43" applyNumberFormat="1" applyFont="1" applyFill="1" applyBorder="1" applyAlignment="1" applyProtection="1">
      <alignment horizontal="center" vertical="center" wrapText="1"/>
      <protection/>
    </xf>
    <xf numFmtId="173" fontId="2" fillId="0" borderId="19" xfId="43" applyNumberFormat="1" applyFont="1" applyFill="1" applyBorder="1" applyAlignment="1" applyProtection="1">
      <alignment horizontal="center" vertical="center" wrapText="1"/>
      <protection/>
    </xf>
    <xf numFmtId="0" fontId="2" fillId="0" borderId="20" xfId="15" applyFont="1" applyBorder="1" applyAlignment="1">
      <alignment/>
      <protection/>
    </xf>
    <xf numFmtId="0" fontId="2" fillId="0" borderId="20" xfId="15" applyFont="1" applyFill="1" applyBorder="1" applyAlignment="1">
      <alignment/>
      <protection/>
    </xf>
    <xf numFmtId="171" fontId="14" fillId="0" borderId="20" xfId="15" applyNumberFormat="1" applyFont="1" applyFill="1" applyBorder="1" applyAlignment="1">
      <alignment/>
      <protection/>
    </xf>
    <xf numFmtId="173" fontId="14" fillId="0" borderId="20" xfId="43" applyNumberFormat="1" applyFont="1" applyFill="1" applyBorder="1" applyAlignment="1" applyProtection="1">
      <alignment/>
      <protection/>
    </xf>
    <xf numFmtId="171" fontId="19" fillId="0" borderId="0" xfId="15" applyNumberFormat="1" applyFont="1" applyFill="1" applyAlignment="1">
      <alignment/>
      <protection/>
    </xf>
    <xf numFmtId="0" fontId="2" fillId="0" borderId="10" xfId="15" applyFont="1" applyBorder="1" applyAlignment="1">
      <alignment/>
      <protection/>
    </xf>
    <xf numFmtId="171" fontId="14" fillId="0" borderId="10" xfId="15" applyNumberFormat="1" applyFont="1" applyFill="1" applyBorder="1" applyAlignment="1">
      <alignment/>
      <protection/>
    </xf>
    <xf numFmtId="0" fontId="2" fillId="0" borderId="0" xfId="15" applyFont="1" applyBorder="1" applyAlignment="1">
      <alignment/>
      <protection/>
    </xf>
    <xf numFmtId="171" fontId="14" fillId="0" borderId="0" xfId="15" applyNumberFormat="1" applyFont="1" applyFill="1" applyBorder="1" applyAlignment="1">
      <alignment/>
      <protection/>
    </xf>
    <xf numFmtId="171" fontId="19" fillId="0" borderId="0" xfId="15" applyNumberFormat="1" applyFont="1" applyFill="1" applyBorder="1" applyAlignment="1">
      <alignment/>
      <protection/>
    </xf>
    <xf numFmtId="0" fontId="3" fillId="0" borderId="10" xfId="0" applyFont="1" applyBorder="1" applyAlignment="1">
      <alignment/>
    </xf>
    <xf numFmtId="0" fontId="3" fillId="0" borderId="10" xfId="15" applyFont="1" applyFill="1" applyBorder="1">
      <alignment/>
      <protection/>
    </xf>
    <xf numFmtId="171" fontId="19" fillId="0" borderId="10" xfId="15" applyNumberFormat="1" applyFont="1" applyFill="1" applyBorder="1" applyAlignment="1">
      <alignment/>
      <protection/>
    </xf>
    <xf numFmtId="43" fontId="18" fillId="0" borderId="10" xfId="43" applyFont="1" applyFill="1" applyBorder="1" applyAlignment="1">
      <alignment/>
    </xf>
    <xf numFmtId="43" fontId="18" fillId="0" borderId="10" xfId="43" applyFont="1" applyFill="1" applyBorder="1" applyAlignment="1" applyProtection="1">
      <alignment/>
      <protection/>
    </xf>
    <xf numFmtId="0" fontId="2" fillId="0" borderId="12" xfId="15" applyFont="1" applyBorder="1" applyAlignment="1">
      <alignment/>
      <protection/>
    </xf>
    <xf numFmtId="171" fontId="14" fillId="0" borderId="12" xfId="15" applyNumberFormat="1" applyFont="1" applyFill="1" applyBorder="1" applyAlignment="1">
      <alignment/>
      <protection/>
    </xf>
    <xf numFmtId="0" fontId="97" fillId="0" borderId="0" xfId="15" applyFont="1" applyFill="1">
      <alignment/>
      <protection/>
    </xf>
    <xf numFmtId="171" fontId="97" fillId="0" borderId="0" xfId="15" applyNumberFormat="1" applyFont="1" applyFill="1">
      <alignment/>
      <protection/>
    </xf>
    <xf numFmtId="43" fontId="97" fillId="0" borderId="0" xfId="43" applyFont="1" applyFill="1" applyBorder="1" applyAlignment="1" applyProtection="1">
      <alignment/>
      <protection/>
    </xf>
    <xf numFmtId="173" fontId="97" fillId="0" borderId="0" xfId="43" applyNumberFormat="1" applyFont="1" applyFill="1" applyBorder="1" applyAlignment="1" applyProtection="1">
      <alignment/>
      <protection/>
    </xf>
    <xf numFmtId="0" fontId="19" fillId="0" borderId="0" xfId="15" applyFont="1" applyAlignment="1">
      <alignment horizontal="right"/>
      <protection/>
    </xf>
    <xf numFmtId="0" fontId="19" fillId="0" borderId="0" xfId="15" applyFont="1" applyBorder="1" applyAlignment="1">
      <alignment/>
      <protection/>
    </xf>
    <xf numFmtId="173" fontId="21" fillId="0" borderId="0" xfId="43" applyNumberFormat="1" applyFont="1" applyFill="1" applyBorder="1" applyAlignment="1" applyProtection="1">
      <alignment horizontal="center"/>
      <protection/>
    </xf>
    <xf numFmtId="171" fontId="14" fillId="0" borderId="0" xfId="15" applyNumberFormat="1" applyFont="1" applyBorder="1" applyAlignment="1">
      <alignment/>
      <protection/>
    </xf>
    <xf numFmtId="171" fontId="14" fillId="0" borderId="0" xfId="15" applyNumberFormat="1" applyFont="1" applyBorder="1" applyAlignment="1">
      <alignment horizontal="left"/>
      <protection/>
    </xf>
    <xf numFmtId="171" fontId="19" fillId="0" borderId="0" xfId="15" applyNumberFormat="1" applyFont="1" applyBorder="1" applyAlignment="1">
      <alignment/>
      <protection/>
    </xf>
    <xf numFmtId="0" fontId="19" fillId="0" borderId="0" xfId="15" applyNumberFormat="1" applyFont="1" applyBorder="1" applyAlignment="1">
      <alignment horizontal="left"/>
      <protection/>
    </xf>
    <xf numFmtId="0" fontId="19" fillId="0" borderId="0" xfId="15" applyNumberFormat="1" applyFont="1" applyBorder="1" applyAlignment="1">
      <alignment/>
      <protection/>
    </xf>
    <xf numFmtId="0" fontId="19" fillId="0" borderId="0" xfId="15" applyNumberFormat="1" applyFont="1" applyBorder="1">
      <alignment/>
      <protection/>
    </xf>
    <xf numFmtId="171" fontId="19" fillId="0" borderId="0" xfId="15" applyNumberFormat="1" applyFont="1" applyAlignment="1">
      <alignment/>
      <protection/>
    </xf>
    <xf numFmtId="0" fontId="19" fillId="0" borderId="0" xfId="15" applyNumberFormat="1" applyFont="1" applyAlignment="1">
      <alignment horizontal="left"/>
      <protection/>
    </xf>
    <xf numFmtId="0" fontId="19" fillId="0" borderId="0" xfId="15" applyNumberFormat="1" applyFont="1" applyAlignment="1">
      <alignment/>
      <protection/>
    </xf>
    <xf numFmtId="171" fontId="14" fillId="0" borderId="0" xfId="15" applyNumberFormat="1" applyFont="1">
      <alignment/>
      <protection/>
    </xf>
    <xf numFmtId="171" fontId="14" fillId="0" borderId="0" xfId="15" applyNumberFormat="1" applyFont="1" applyAlignment="1">
      <alignment/>
      <protection/>
    </xf>
    <xf numFmtId="0" fontId="14" fillId="0" borderId="0" xfId="15" applyNumberFormat="1" applyFont="1" applyAlignment="1">
      <alignment horizontal="left"/>
      <protection/>
    </xf>
    <xf numFmtId="0" fontId="14" fillId="0" borderId="0" xfId="15" applyNumberFormat="1" applyFont="1" applyAlignment="1">
      <alignment/>
      <protection/>
    </xf>
    <xf numFmtId="0" fontId="14" fillId="0" borderId="0" xfId="15" applyNumberFormat="1" applyFont="1">
      <alignment/>
      <protection/>
    </xf>
    <xf numFmtId="171" fontId="14" fillId="0" borderId="0" xfId="43" applyNumberFormat="1" applyFont="1" applyFill="1" applyBorder="1" applyAlignment="1" applyProtection="1">
      <alignment horizontal="center"/>
      <protection/>
    </xf>
    <xf numFmtId="0" fontId="56" fillId="0" borderId="0" xfId="15" applyFont="1">
      <alignment/>
      <protection/>
    </xf>
    <xf numFmtId="0" fontId="14" fillId="0" borderId="0" xfId="15" applyFont="1">
      <alignment/>
      <protection/>
    </xf>
    <xf numFmtId="0" fontId="0" fillId="0" borderId="0" xfId="0" applyBorder="1" applyAlignment="1">
      <alignment/>
    </xf>
    <xf numFmtId="0" fontId="57" fillId="0" borderId="0" xfId="0" applyFont="1" applyFill="1" applyAlignment="1">
      <alignment/>
    </xf>
    <xf numFmtId="0" fontId="3" fillId="0" borderId="0" xfId="0" applyFont="1" applyFill="1" applyAlignment="1">
      <alignment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Alignment="1">
      <alignment horizontal="justify"/>
    </xf>
    <xf numFmtId="0" fontId="2" fillId="0" borderId="0" xfId="0" applyFont="1" applyFill="1" applyBorder="1" applyAlignment="1">
      <alignment horizontal="justify"/>
    </xf>
    <xf numFmtId="14" fontId="2" fillId="0" borderId="13" xfId="0" applyNumberFormat="1" applyFont="1" applyFill="1" applyBorder="1" applyAlignment="1">
      <alignment horizontal="center" wrapText="1"/>
    </xf>
    <xf numFmtId="0" fontId="0" fillId="0" borderId="0" xfId="0" applyAlignment="1">
      <alignment horizontal="justify"/>
    </xf>
    <xf numFmtId="0" fontId="37" fillId="0" borderId="0" xfId="0" applyFont="1" applyFill="1" applyBorder="1" applyAlignment="1">
      <alignment/>
    </xf>
    <xf numFmtId="0" fontId="3" fillId="0" borderId="0" xfId="0" applyFont="1" applyFill="1" applyAlignment="1">
      <alignment wrapText="1"/>
    </xf>
    <xf numFmtId="0" fontId="37" fillId="0" borderId="0" xfId="0" applyFont="1" applyFill="1" applyAlignment="1">
      <alignment/>
    </xf>
    <xf numFmtId="164" fontId="0" fillId="0" borderId="10" xfId="0" applyNumberFormat="1" applyFont="1" applyFill="1" applyBorder="1" applyAlignment="1">
      <alignment/>
    </xf>
    <xf numFmtId="173" fontId="19" fillId="0" borderId="12" xfId="43" applyNumberFormat="1" applyFont="1" applyFill="1" applyBorder="1" applyAlignment="1">
      <alignment/>
    </xf>
    <xf numFmtId="14" fontId="2" fillId="0" borderId="10"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2" xfId="0" applyFont="1" applyFill="1" applyBorder="1" applyAlignment="1">
      <alignment horizontal="center"/>
    </xf>
    <xf numFmtId="165" fontId="19" fillId="0" borderId="12" xfId="43" applyNumberFormat="1" applyFont="1" applyFill="1" applyBorder="1" applyAlignment="1">
      <alignment/>
    </xf>
    <xf numFmtId="173" fontId="14" fillId="0" borderId="12" xfId="43" applyNumberFormat="1" applyFont="1" applyFill="1" applyBorder="1" applyAlignment="1" applyProtection="1">
      <alignment horizontal="right" wrapText="1"/>
      <protection/>
    </xf>
    <xf numFmtId="0" fontId="3" fillId="0" borderId="0" xfId="57" applyFont="1" applyFill="1" applyBorder="1" applyAlignment="1">
      <alignment horizontal="justify" vertical="center" wrapText="1"/>
      <protection/>
    </xf>
    <xf numFmtId="0" fontId="2" fillId="0" borderId="0" xfId="15" applyFont="1" applyFill="1" applyBorder="1" applyAlignment="1">
      <alignment horizontal="justify" wrapText="1"/>
      <protection/>
    </xf>
    <xf numFmtId="0" fontId="3" fillId="0" borderId="0" xfId="15" applyFont="1" applyFill="1" applyBorder="1" applyAlignment="1">
      <alignment horizontal="justify" vertical="center" wrapText="1"/>
      <protection/>
    </xf>
    <xf numFmtId="0" fontId="6" fillId="0" borderId="0" xfId="15" applyFont="1" applyFill="1" applyBorder="1" applyAlignment="1">
      <alignment horizontal="justify"/>
      <protection/>
    </xf>
    <xf numFmtId="0" fontId="3" fillId="0" borderId="0" xfId="15" applyFont="1" applyFill="1" applyBorder="1" applyAlignment="1">
      <alignment horizontal="justify" wrapText="1"/>
      <protection/>
    </xf>
    <xf numFmtId="0" fontId="2" fillId="0" borderId="0" xfId="15" applyFont="1" applyBorder="1" applyAlignment="1" quotePrefix="1">
      <alignment horizontal="left"/>
      <protection/>
    </xf>
    <xf numFmtId="0" fontId="2" fillId="0" borderId="0" xfId="15" applyFont="1" applyFill="1" applyAlignment="1">
      <alignment horizontal="justify" wrapText="1"/>
      <protection/>
    </xf>
    <xf numFmtId="0" fontId="5" fillId="0" borderId="0" xfId="15" applyFont="1" applyFill="1" applyBorder="1" applyAlignment="1">
      <alignment horizontal="justify" wrapText="1"/>
      <protection/>
    </xf>
    <xf numFmtId="0" fontId="39" fillId="33" borderId="0" xfId="0" applyFont="1" applyFill="1" applyAlignment="1">
      <alignment horizontal="justify" wrapText="1"/>
    </xf>
    <xf numFmtId="0" fontId="96" fillId="0" borderId="0" xfId="0" applyFont="1" applyFill="1" applyAlignment="1">
      <alignment horizontal="center"/>
    </xf>
    <xf numFmtId="171" fontId="98" fillId="0" borderId="0" xfId="43" applyNumberFormat="1" applyFont="1" applyFill="1" applyBorder="1" applyAlignment="1" applyProtection="1">
      <alignment horizontal="center"/>
      <protection/>
    </xf>
    <xf numFmtId="171" fontId="96" fillId="0" borderId="0" xfId="43" applyNumberFormat="1" applyFont="1" applyFill="1" applyBorder="1" applyAlignment="1" applyProtection="1">
      <alignment horizontal="center"/>
      <protection/>
    </xf>
    <xf numFmtId="43" fontId="19" fillId="0" borderId="0" xfId="43" applyFont="1" applyAlignment="1">
      <alignment/>
    </xf>
    <xf numFmtId="43" fontId="14" fillId="0" borderId="0" xfId="43" applyFont="1" applyFill="1" applyBorder="1" applyAlignment="1" applyProtection="1">
      <alignment horizontal="right"/>
      <protection/>
    </xf>
    <xf numFmtId="43" fontId="20" fillId="0" borderId="0" xfId="43" applyFont="1" applyFill="1" applyBorder="1" applyAlignment="1" applyProtection="1">
      <alignment wrapText="1"/>
      <protection/>
    </xf>
    <xf numFmtId="43" fontId="20" fillId="0" borderId="0" xfId="43" applyFont="1" applyFill="1" applyBorder="1" applyAlignment="1" applyProtection="1">
      <alignment horizontal="right" wrapText="1"/>
      <protection/>
    </xf>
    <xf numFmtId="43" fontId="19" fillId="0" borderId="10" xfId="43" applyFont="1" applyBorder="1" applyAlignment="1">
      <alignment/>
    </xf>
    <xf numFmtId="43" fontId="21" fillId="0" borderId="10" xfId="43" applyFont="1" applyBorder="1" applyAlignment="1">
      <alignment horizontal="right"/>
    </xf>
    <xf numFmtId="43" fontId="19" fillId="0" borderId="0" xfId="43" applyFont="1" applyFill="1" applyBorder="1" applyAlignment="1">
      <alignment horizontal="right" vertical="center"/>
    </xf>
    <xf numFmtId="43" fontId="19" fillId="35" borderId="0" xfId="43" applyFont="1" applyFill="1" applyBorder="1" applyAlignment="1">
      <alignment horizontal="right" vertical="center"/>
    </xf>
    <xf numFmtId="43" fontId="19" fillId="0" borderId="0" xfId="43" applyFont="1" applyFill="1" applyBorder="1" applyAlignment="1" applyProtection="1">
      <alignment horizontal="right" vertical="center"/>
      <protection/>
    </xf>
    <xf numFmtId="43" fontId="34" fillId="0" borderId="0" xfId="43" applyFont="1" applyFill="1" applyBorder="1" applyAlignment="1" applyProtection="1">
      <alignment horizontal="center" vertical="center"/>
      <protection/>
    </xf>
    <xf numFmtId="43" fontId="2" fillId="0" borderId="0" xfId="43" applyFont="1" applyFill="1" applyBorder="1" applyAlignment="1">
      <alignment horizontal="right"/>
    </xf>
    <xf numFmtId="43" fontId="2" fillId="35" borderId="0" xfId="43" applyFont="1" applyFill="1" applyBorder="1" applyAlignment="1">
      <alignment horizontal="right"/>
    </xf>
    <xf numFmtId="43" fontId="0" fillId="0" borderId="0" xfId="43" applyFont="1" applyFill="1" applyBorder="1" applyAlignment="1">
      <alignment/>
    </xf>
    <xf numFmtId="43" fontId="19" fillId="35" borderId="0" xfId="43" applyFont="1" applyFill="1" applyBorder="1" applyAlignment="1">
      <alignment horizontal="right"/>
    </xf>
    <xf numFmtId="43" fontId="14" fillId="35" borderId="0" xfId="43" applyFont="1" applyFill="1" applyBorder="1" applyAlignment="1">
      <alignment horizontal="right"/>
    </xf>
    <xf numFmtId="43" fontId="14" fillId="0" borderId="0" xfId="43" applyFont="1" applyFill="1" applyBorder="1" applyAlignment="1">
      <alignment horizontal="right"/>
    </xf>
    <xf numFmtId="43" fontId="19" fillId="0" borderId="0" xfId="43" applyFont="1" applyFill="1" applyBorder="1" applyAlignment="1" applyProtection="1">
      <alignment horizontal="right"/>
      <protection/>
    </xf>
    <xf numFmtId="43" fontId="7" fillId="0" borderId="0" xfId="43" applyFont="1" applyFill="1" applyBorder="1" applyAlignment="1">
      <alignment/>
    </xf>
    <xf numFmtId="43" fontId="19" fillId="0" borderId="0" xfId="43" applyFont="1" applyFill="1" applyBorder="1" applyAlignment="1">
      <alignment horizontal="right"/>
    </xf>
    <xf numFmtId="43" fontId="14" fillId="0" borderId="16" xfId="43" applyFont="1" applyFill="1" applyBorder="1" applyAlignment="1">
      <alignment horizontal="right"/>
    </xf>
    <xf numFmtId="43" fontId="14" fillId="0" borderId="16" xfId="43" applyFont="1" applyFill="1" applyBorder="1" applyAlignment="1" applyProtection="1">
      <alignment horizontal="right"/>
      <protection/>
    </xf>
    <xf numFmtId="43" fontId="2" fillId="0" borderId="0" xfId="43" applyFont="1" applyFill="1" applyBorder="1" applyAlignment="1" applyProtection="1">
      <alignment horizontal="right"/>
      <protection/>
    </xf>
    <xf numFmtId="43" fontId="41" fillId="0" borderId="0" xfId="43" applyFont="1" applyFill="1" applyBorder="1" applyAlignment="1" applyProtection="1">
      <alignment horizontal="right"/>
      <protection/>
    </xf>
    <xf numFmtId="43" fontId="19" fillId="35" borderId="0" xfId="43" applyFont="1" applyFill="1" applyAlignment="1">
      <alignment/>
    </xf>
    <xf numFmtId="43" fontId="19" fillId="0" borderId="0" xfId="43" applyFont="1" applyFill="1" applyAlignment="1">
      <alignment horizontal="right"/>
    </xf>
    <xf numFmtId="43" fontId="19" fillId="35" borderId="0" xfId="43" applyFont="1" applyFill="1" applyAlignment="1">
      <alignment horizontal="right"/>
    </xf>
    <xf numFmtId="43" fontId="34" fillId="0" borderId="0" xfId="43" applyFont="1" applyFill="1" applyBorder="1" applyAlignment="1" applyProtection="1">
      <alignment horizontal="center" vertical="center" wrapText="1"/>
      <protection/>
    </xf>
    <xf numFmtId="0" fontId="3" fillId="0" borderId="0" xfId="57" applyFont="1" applyFill="1" applyBorder="1" applyAlignment="1">
      <alignment horizontal="center" vertical="center"/>
      <protection/>
    </xf>
    <xf numFmtId="9" fontId="19" fillId="0" borderId="0" xfId="62" applyFont="1" applyFill="1" applyAlignment="1">
      <alignment/>
    </xf>
    <xf numFmtId="43" fontId="19" fillId="0" borderId="0" xfId="43" applyFont="1" applyFill="1" applyAlignment="1">
      <alignment horizontal="center"/>
    </xf>
    <xf numFmtId="9" fontId="19" fillId="0" borderId="0" xfId="62" applyFont="1" applyFill="1" applyAlignment="1">
      <alignment vertical="center"/>
    </xf>
    <xf numFmtId="37" fontId="11" fillId="0" borderId="0" xfId="0" applyNumberFormat="1" applyFont="1" applyAlignment="1">
      <alignment horizontal="center" vertical="center" wrapText="1"/>
    </xf>
    <xf numFmtId="0" fontId="11" fillId="0" borderId="0" xfId="0" applyFont="1" applyBorder="1" applyAlignment="1">
      <alignment horizontal="center"/>
    </xf>
    <xf numFmtId="0" fontId="15" fillId="0" borderId="0" xfId="0" applyFont="1" applyBorder="1" applyAlignment="1">
      <alignment horizontal="center" vertical="center"/>
    </xf>
    <xf numFmtId="0" fontId="43" fillId="0" borderId="0" xfId="15" applyFont="1" applyFill="1" applyBorder="1" applyAlignment="1">
      <alignment horizontal="center" vertical="center"/>
      <protection/>
    </xf>
    <xf numFmtId="171" fontId="42" fillId="0" borderId="0" xfId="43" applyNumberFormat="1" applyFont="1" applyFill="1" applyBorder="1" applyAlignment="1" applyProtection="1">
      <alignment horizontal="center"/>
      <protection/>
    </xf>
    <xf numFmtId="43" fontId="35" fillId="0" borderId="0" xfId="43" applyFont="1" applyFill="1" applyBorder="1" applyAlignment="1" applyProtection="1">
      <alignment horizontal="center"/>
      <protection/>
    </xf>
    <xf numFmtId="43" fontId="43" fillId="0" borderId="0" xfId="43" applyFont="1" applyFill="1" applyBorder="1" applyAlignment="1" applyProtection="1">
      <alignment horizontal="center"/>
      <protection/>
    </xf>
    <xf numFmtId="0" fontId="3" fillId="35" borderId="0" xfId="57" applyFont="1" applyFill="1" applyBorder="1" applyAlignment="1">
      <alignment horizontal="left" wrapText="1"/>
      <protection/>
    </xf>
    <xf numFmtId="0" fontId="3" fillId="35" borderId="0" xfId="57" applyFont="1" applyFill="1" applyBorder="1" applyAlignment="1">
      <alignment wrapText="1"/>
      <protection/>
    </xf>
    <xf numFmtId="171" fontId="29" fillId="0" borderId="0" xfId="43" applyNumberFormat="1" applyFont="1" applyFill="1" applyBorder="1" applyAlignment="1" applyProtection="1">
      <alignment horizontal="right"/>
      <protection/>
    </xf>
    <xf numFmtId="171" fontId="3" fillId="0" borderId="0" xfId="15" applyNumberFormat="1" applyFont="1" applyFill="1" applyBorder="1" applyAlignment="1">
      <alignment horizontal="left" wrapText="1"/>
      <protection/>
    </xf>
    <xf numFmtId="171" fontId="6" fillId="0" borderId="0" xfId="43" applyNumberFormat="1" applyFont="1" applyFill="1" applyBorder="1" applyAlignment="1" applyProtection="1">
      <alignment horizontal="right"/>
      <protection/>
    </xf>
    <xf numFmtId="171" fontId="2" fillId="0" borderId="0" xfId="43" applyNumberFormat="1" applyFont="1" applyFill="1" applyBorder="1" applyAlignment="1" applyProtection="1">
      <alignment horizontal="center"/>
      <protection/>
    </xf>
    <xf numFmtId="171" fontId="35" fillId="0" borderId="0" xfId="43" applyNumberFormat="1" applyFont="1" applyFill="1" applyBorder="1" applyAlignment="1" applyProtection="1">
      <alignment horizontal="center"/>
      <protection/>
    </xf>
    <xf numFmtId="0" fontId="96" fillId="0" borderId="0" xfId="0" applyFont="1" applyFill="1" applyAlignment="1">
      <alignment horizontal="center"/>
    </xf>
    <xf numFmtId="0" fontId="3" fillId="0" borderId="0" xfId="0" applyFont="1" applyFill="1" applyAlignment="1">
      <alignment horizontal="justify" wrapText="1"/>
    </xf>
    <xf numFmtId="0" fontId="37" fillId="0" borderId="0" xfId="0" applyFont="1" applyFill="1" applyAlignment="1">
      <alignment horizontal="justify" wrapText="1"/>
    </xf>
    <xf numFmtId="171" fontId="98" fillId="0" borderId="0" xfId="43" applyNumberFormat="1" applyFont="1" applyFill="1" applyBorder="1" applyAlignment="1" applyProtection="1">
      <alignment horizontal="center"/>
      <protection/>
    </xf>
    <xf numFmtId="171" fontId="96" fillId="0" borderId="0" xfId="43" applyNumberFormat="1" applyFont="1" applyFill="1" applyBorder="1" applyAlignment="1" applyProtection="1">
      <alignment horizontal="center"/>
      <protection/>
    </xf>
    <xf numFmtId="0" fontId="2" fillId="0" borderId="0" xfId="0" applyFont="1" applyFill="1" applyAlignment="1">
      <alignment horizontal="center" wrapText="1"/>
    </xf>
    <xf numFmtId="0" fontId="2" fillId="0" borderId="0" xfId="0" applyFont="1" applyFill="1" applyAlignment="1">
      <alignment wrapText="1"/>
    </xf>
    <xf numFmtId="0" fontId="37" fillId="0" borderId="0" xfId="0" applyFont="1" applyFill="1" applyAlignment="1">
      <alignment wrapText="1"/>
    </xf>
    <xf numFmtId="0" fontId="36" fillId="33" borderId="0" xfId="0" applyFont="1" applyFill="1" applyAlignment="1">
      <alignment horizontal="justify" wrapText="1"/>
    </xf>
    <xf numFmtId="0" fontId="39" fillId="33" borderId="0" xfId="0" applyFont="1" applyFill="1" applyAlignment="1">
      <alignment horizontal="justify" wrapText="1"/>
    </xf>
    <xf numFmtId="0" fontId="36" fillId="33" borderId="10" xfId="0" applyFont="1" applyFill="1" applyBorder="1" applyAlignment="1">
      <alignment horizontal="center"/>
    </xf>
    <xf numFmtId="0" fontId="3" fillId="0" borderId="0" xfId="15" applyFont="1" applyFill="1" applyBorder="1" applyAlignment="1">
      <alignment horizontal="justify"/>
      <protection/>
    </xf>
    <xf numFmtId="0" fontId="2" fillId="0" borderId="0" xfId="0" applyFont="1" applyFill="1" applyBorder="1" applyAlignment="1">
      <alignment horizontal="left" wrapText="1"/>
    </xf>
    <xf numFmtId="0" fontId="2" fillId="0" borderId="0" xfId="0" applyFont="1" applyFill="1" applyAlignment="1">
      <alignment horizontal="left" wrapText="1"/>
    </xf>
    <xf numFmtId="0" fontId="3" fillId="36" borderId="0" xfId="15" applyFont="1" applyFill="1" applyAlignment="1">
      <alignment horizontal="justify" wrapText="1"/>
      <protection/>
    </xf>
    <xf numFmtId="0" fontId="3" fillId="0" borderId="0" xfId="15" applyFont="1" applyFill="1" applyAlignment="1">
      <alignment horizontal="justify" wrapText="1"/>
      <protection/>
    </xf>
    <xf numFmtId="0" fontId="3" fillId="0" borderId="0" xfId="15" applyFont="1" applyFill="1" applyBorder="1" applyAlignment="1">
      <alignment horizontal="justify" wrapText="1"/>
      <protection/>
    </xf>
    <xf numFmtId="0" fontId="3" fillId="0" borderId="0" xfId="0" applyFont="1" applyFill="1" applyAlignment="1">
      <alignment horizontal="left" wrapText="1"/>
    </xf>
    <xf numFmtId="0" fontId="2" fillId="0" borderId="0" xfId="15" applyFont="1" applyFill="1" applyAlignment="1">
      <alignment horizontal="justify" wrapText="1"/>
      <protection/>
    </xf>
    <xf numFmtId="0" fontId="2" fillId="0" borderId="0" xfId="15" applyFont="1" applyFill="1" applyBorder="1" applyAlignment="1">
      <alignment horizontal="left" wrapText="1"/>
      <protection/>
    </xf>
    <xf numFmtId="0" fontId="3" fillId="0" borderId="0" xfId="0" applyFont="1" applyFill="1" applyBorder="1" applyAlignment="1">
      <alignment horizontal="left" wrapText="1"/>
    </xf>
    <xf numFmtId="0" fontId="2" fillId="0" borderId="0" xfId="0" applyFont="1" applyFill="1" applyBorder="1" applyAlignment="1" quotePrefix="1">
      <alignment horizontal="left" wrapText="1"/>
    </xf>
    <xf numFmtId="0" fontId="2" fillId="0" borderId="0" xfId="15" applyFont="1" applyFill="1" applyBorder="1" applyAlignment="1">
      <alignment horizontal="justify" wrapText="1"/>
      <protection/>
    </xf>
    <xf numFmtId="0" fontId="6" fillId="0" borderId="0" xfId="15" applyFont="1" applyFill="1" applyAlignment="1">
      <alignment horizontal="justify"/>
      <protection/>
    </xf>
    <xf numFmtId="0" fontId="5" fillId="0" borderId="0" xfId="15" applyFont="1" applyFill="1" applyBorder="1" applyAlignment="1">
      <alignment horizontal="justify" wrapText="1"/>
      <protection/>
    </xf>
    <xf numFmtId="0" fontId="6" fillId="0" borderId="0" xfId="15" applyFont="1" applyFill="1" applyAlignment="1">
      <alignment horizontal="justify" wrapText="1"/>
      <protection/>
    </xf>
    <xf numFmtId="14" fontId="2" fillId="0" borderId="10" xfId="15" applyNumberFormat="1" applyFont="1" applyFill="1" applyBorder="1" applyAlignment="1">
      <alignment horizontal="center"/>
      <protection/>
    </xf>
    <xf numFmtId="0" fontId="2" fillId="0" borderId="0" xfId="15" applyFont="1" applyFill="1" applyAlignment="1">
      <alignment horizontal="left" wrapText="1"/>
      <protection/>
    </xf>
    <xf numFmtId="14" fontId="14" fillId="0" borderId="10" xfId="43" applyNumberFormat="1" applyFont="1" applyFill="1" applyBorder="1" applyAlignment="1" applyProtection="1">
      <alignment horizontal="center"/>
      <protection/>
    </xf>
    <xf numFmtId="0" fontId="3" fillId="0" borderId="0" xfId="15" applyFont="1" applyFill="1" applyAlignment="1">
      <alignment horizontal="left" wrapText="1"/>
      <protection/>
    </xf>
    <xf numFmtId="0" fontId="3" fillId="0" borderId="0" xfId="15" applyFont="1" applyFill="1" applyAlignment="1">
      <alignment horizontal="left"/>
      <protection/>
    </xf>
    <xf numFmtId="0" fontId="29" fillId="0" borderId="0" xfId="15" applyFont="1" applyFill="1" applyAlignment="1">
      <alignment horizontal="justify" wrapText="1"/>
      <protection/>
    </xf>
    <xf numFmtId="2" fontId="3" fillId="0" borderId="0" xfId="15" applyNumberFormat="1" applyFont="1" applyFill="1" applyAlignment="1">
      <alignment horizontal="justify" wrapText="1"/>
      <protection/>
    </xf>
    <xf numFmtId="0" fontId="18" fillId="0" borderId="0" xfId="0" applyFont="1" applyFill="1" applyAlignment="1">
      <alignment horizontal="justify" wrapText="1"/>
    </xf>
    <xf numFmtId="0" fontId="2" fillId="0" borderId="0" xfId="15" applyFont="1" applyBorder="1" applyAlignment="1">
      <alignment horizontal="left"/>
      <protection/>
    </xf>
    <xf numFmtId="0" fontId="2" fillId="0" borderId="0" xfId="15" applyFont="1" applyBorder="1" applyAlignment="1" quotePrefix="1">
      <alignment horizontal="left"/>
      <protection/>
    </xf>
    <xf numFmtId="0" fontId="24" fillId="0" borderId="0" xfId="15" applyFont="1" applyFill="1" applyBorder="1" applyAlignment="1">
      <alignment horizontal="justify"/>
      <protection/>
    </xf>
    <xf numFmtId="0" fontId="3" fillId="0" borderId="0" xfId="15" applyFont="1" applyFill="1" applyBorder="1" applyAlignment="1">
      <alignment horizontal="justify" vertical="top"/>
      <protection/>
    </xf>
    <xf numFmtId="0" fontId="24" fillId="0" borderId="0" xfId="15" applyFont="1" applyFill="1" applyBorder="1" applyAlignment="1">
      <alignment horizontal="justify" wrapText="1"/>
      <protection/>
    </xf>
    <xf numFmtId="0" fontId="99" fillId="0" borderId="0" xfId="15" applyFont="1" applyFill="1" applyBorder="1" applyAlignment="1">
      <alignment horizontal="justify"/>
      <protection/>
    </xf>
    <xf numFmtId="0" fontId="2" fillId="0" borderId="0" xfId="15" applyFont="1" applyFill="1" applyBorder="1" applyAlignment="1">
      <alignment horizontal="justify"/>
      <protection/>
    </xf>
    <xf numFmtId="0" fontId="2" fillId="0" borderId="0" xfId="15" applyFont="1" applyFill="1" applyBorder="1" applyAlignment="1">
      <alignment horizontal="left"/>
      <protection/>
    </xf>
    <xf numFmtId="0" fontId="2" fillId="0" borderId="0" xfId="15" applyFont="1" applyFill="1" applyBorder="1" applyAlignment="1" quotePrefix="1">
      <alignment horizontal="justify"/>
      <protection/>
    </xf>
    <xf numFmtId="0" fontId="3" fillId="0" borderId="0" xfId="15" applyFont="1" applyFill="1" applyBorder="1" applyAlignment="1" quotePrefix="1">
      <alignment horizontal="left"/>
      <protection/>
    </xf>
    <xf numFmtId="0" fontId="3" fillId="0" borderId="0" xfId="15" applyFont="1" applyFill="1" applyBorder="1" applyAlignment="1">
      <alignment horizontal="left"/>
      <protection/>
    </xf>
    <xf numFmtId="0" fontId="3" fillId="0" borderId="0" xfId="15" applyFont="1" applyFill="1" applyBorder="1" applyAlignment="1">
      <alignment horizontal="justify" vertical="center" wrapText="1"/>
      <protection/>
    </xf>
    <xf numFmtId="0" fontId="2" fillId="0" borderId="0" xfId="15" applyFont="1" applyFill="1" applyBorder="1" applyAlignment="1">
      <alignment horizontal="justify" vertical="center" wrapText="1"/>
      <protection/>
    </xf>
    <xf numFmtId="0" fontId="6" fillId="0" borderId="0" xfId="15" applyFont="1" applyFill="1" applyBorder="1" applyAlignment="1">
      <alignment horizontal="justify"/>
      <protection/>
    </xf>
    <xf numFmtId="0" fontId="22" fillId="0" borderId="0" xfId="57" applyFont="1" applyFill="1" applyBorder="1" applyAlignment="1" quotePrefix="1">
      <alignment horizontal="justify" wrapText="1"/>
      <protection/>
    </xf>
    <xf numFmtId="0" fontId="3" fillId="0" borderId="0" xfId="15" applyFont="1" applyFill="1" applyAlignment="1">
      <alignment horizontal="justify" vertical="top" wrapText="1"/>
      <protection/>
    </xf>
    <xf numFmtId="0" fontId="3" fillId="0" borderId="0" xfId="57" applyFont="1" applyFill="1" applyBorder="1" applyAlignment="1">
      <alignment horizontal="justify" vertical="center" wrapText="1"/>
      <protection/>
    </xf>
    <xf numFmtId="0" fontId="99" fillId="0" borderId="0" xfId="15" applyFont="1" applyFill="1" applyAlignment="1">
      <alignment horizontal="justify" wrapText="1"/>
      <protection/>
    </xf>
    <xf numFmtId="0" fontId="2" fillId="0" borderId="19" xfId="15" applyFont="1" applyFill="1" applyBorder="1" applyAlignment="1">
      <alignment horizontal="center" vertical="center" wrapText="1"/>
      <protection/>
    </xf>
    <xf numFmtId="0" fontId="2" fillId="0" borderId="13" xfId="0" applyFont="1" applyFill="1" applyBorder="1" applyAlignment="1">
      <alignment horizontal="center"/>
    </xf>
    <xf numFmtId="14" fontId="2" fillId="0" borderId="13" xfId="0" applyNumberFormat="1" applyFont="1" applyFill="1" applyBorder="1" applyAlignment="1" quotePrefix="1">
      <alignment horizontal="center"/>
    </xf>
    <xf numFmtId="0" fontId="3" fillId="0" borderId="0" xfId="0" applyFont="1" applyFill="1" applyAlignment="1">
      <alignment wrapText="1"/>
    </xf>
    <xf numFmtId="14" fontId="14" fillId="0" borderId="0" xfId="43" applyNumberFormat="1" applyFont="1" applyFill="1" applyBorder="1" applyAlignment="1" applyProtection="1">
      <alignment horizontal="center"/>
      <protection/>
    </xf>
    <xf numFmtId="0" fontId="36" fillId="33" borderId="0" xfId="0" applyFont="1" applyFill="1" applyBorder="1" applyAlignment="1">
      <alignment horizontal="center"/>
    </xf>
    <xf numFmtId="0" fontId="36" fillId="33" borderId="0" xfId="0" applyFont="1" applyFill="1" applyBorder="1" applyAlignment="1">
      <alignment horizontal="center" wrapText="1"/>
    </xf>
    <xf numFmtId="43" fontId="0" fillId="0" borderId="0" xfId="43" applyFill="1" applyBorder="1" applyAlignment="1">
      <alignment/>
    </xf>
    <xf numFmtId="0" fontId="2" fillId="0" borderId="0" xfId="15" applyFont="1" applyFill="1" applyAlignment="1" quotePrefix="1">
      <alignment vertical="justify" wrapText="1"/>
      <protection/>
    </xf>
    <xf numFmtId="0" fontId="3" fillId="0" borderId="0" xfId="15" applyFont="1" applyFill="1" applyAlignment="1">
      <alignment horizontal="justify" vertical="center" wrapText="1"/>
      <protection/>
    </xf>
    <xf numFmtId="14" fontId="2" fillId="0" borderId="0" xfId="43" applyNumberFormat="1" applyFont="1" applyFill="1" applyBorder="1" applyAlignment="1" applyProtection="1">
      <alignment horizontal="center"/>
      <protection/>
    </xf>
    <xf numFmtId="14" fontId="2" fillId="0" borderId="0" xfId="15" applyNumberFormat="1" applyFont="1" applyFill="1" applyBorder="1" applyAlignment="1">
      <alignment horizontal="center"/>
      <protection/>
    </xf>
    <xf numFmtId="14" fontId="2" fillId="0" borderId="0" xfId="15" applyNumberFormat="1" applyFont="1" applyFill="1" applyBorder="1" applyAlignment="1">
      <alignment/>
      <protection/>
    </xf>
    <xf numFmtId="14" fontId="2" fillId="0" borderId="0" xfId="43" applyNumberFormat="1" applyFont="1" applyFill="1" applyBorder="1" applyAlignment="1" applyProtection="1">
      <alignment/>
      <protection/>
    </xf>
    <xf numFmtId="173" fontId="14" fillId="0" borderId="18" xfId="43" applyNumberFormat="1" applyFont="1" applyFill="1" applyBorder="1" applyAlignment="1" applyProtection="1">
      <alignment horizontal="right"/>
      <protection/>
    </xf>
  </cellXfs>
  <cellStyles count="5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uditor's Report HSC 2005-in" xfId="56"/>
    <cellStyle name="Normal_baocaotaichinhvinasun2007" xfId="57"/>
    <cellStyle name="Normal_form" xfId="58"/>
    <cellStyle name="Normal_KQKD-V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AM\AppData\Local\Microsoft\Windows\Temporary%20Internet%20Files\Content.Outlook\8GDPLG53\BCTC%20quy%203.2012_VP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NH%20DANH\Nam%202012\BCTC\Dzima%20VN\Kiem%20toan\BCTC%20VP%20Dzi%20An%206T%202012%20da%20soat%20x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0">
          <cell r="D10" t="str">
            <v>Thời kỳ kế toán từ ngày 01/07/2012 đến 30/09/2012</v>
          </cell>
        </row>
        <row r="13">
          <cell r="D13" t="str">
            <v>01/07/2012</v>
          </cell>
        </row>
        <row r="14">
          <cell r="D14" t="str">
            <v>30/09/2012</v>
          </cell>
        </row>
        <row r="15">
          <cell r="D15" t="str">
            <v>Từ 01/07/2012 đến 30/09/2012</v>
          </cell>
        </row>
        <row r="16">
          <cell r="D16" t="str">
            <v>Từ 01/07/2011 đến 30/09/2011</v>
          </cell>
        </row>
        <row r="18">
          <cell r="A18" t="str">
            <v>Tổng Giám đốc</v>
          </cell>
          <cell r="D18" t="str">
            <v>Đặng Đình Hưng</v>
          </cell>
        </row>
        <row r="19">
          <cell r="A19" t="str">
            <v>Kế toán trưởng</v>
          </cell>
          <cell r="D19" t="str">
            <v>Hoàng Ngọc Minh Danh</v>
          </cell>
        </row>
      </sheetData>
      <sheetData sheetId="4">
        <row r="14">
          <cell r="B14" t="str">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ell>
        </row>
      </sheetData>
      <sheetData sheetId="6">
        <row r="10">
          <cell r="I10">
            <v>2858455389</v>
          </cell>
          <cell r="K10">
            <v>15764754004</v>
          </cell>
        </row>
        <row r="11">
          <cell r="K11">
            <v>15764754004</v>
          </cell>
        </row>
        <row r="13">
          <cell r="I13">
            <v>8725960000</v>
          </cell>
          <cell r="K13">
            <v>7525960000</v>
          </cell>
        </row>
        <row r="14">
          <cell r="I14">
            <v>8725960000</v>
          </cell>
          <cell r="K14">
            <v>7525960000</v>
          </cell>
        </row>
        <row r="17">
          <cell r="K17">
            <v>71890433664</v>
          </cell>
        </row>
        <row r="21">
          <cell r="I21">
            <v>3918640202</v>
          </cell>
          <cell r="K21">
            <v>4444686146</v>
          </cell>
        </row>
        <row r="22">
          <cell r="I22">
            <v>-1800968316</v>
          </cell>
          <cell r="K22">
            <v>-1418046325</v>
          </cell>
        </row>
        <row r="23">
          <cell r="I23">
            <v>62109918197</v>
          </cell>
          <cell r="K23">
            <v>48749543678</v>
          </cell>
        </row>
        <row r="24">
          <cell r="I24">
            <v>62846963432</v>
          </cell>
          <cell r="K24">
            <v>49486588913</v>
          </cell>
        </row>
        <row r="29">
          <cell r="I29">
            <v>0</v>
          </cell>
          <cell r="K29">
            <v>0</v>
          </cell>
        </row>
        <row r="31">
          <cell r="I31">
            <v>15606999675</v>
          </cell>
          <cell r="K31">
            <v>21970431468</v>
          </cell>
        </row>
        <row r="46">
          <cell r="I46">
            <v>14260484215</v>
          </cell>
          <cell r="K46">
            <v>14260484215</v>
          </cell>
        </row>
        <row r="48">
          <cell r="I48">
            <v>0</v>
          </cell>
          <cell r="K48">
            <v>0</v>
          </cell>
        </row>
        <row r="50">
          <cell r="I50">
            <v>3514137392</v>
          </cell>
        </row>
        <row r="51">
          <cell r="I51">
            <v>2395432330</v>
          </cell>
          <cell r="K51">
            <v>1599519194</v>
          </cell>
        </row>
        <row r="52">
          <cell r="I52">
            <v>6413139594</v>
          </cell>
          <cell r="K52">
            <v>5340152413</v>
          </cell>
        </row>
        <row r="53">
          <cell r="I53">
            <v>-4017707264</v>
          </cell>
          <cell r="K53">
            <v>-3740633219</v>
          </cell>
        </row>
        <row r="54">
          <cell r="I54">
            <v>0</v>
          </cell>
          <cell r="K54">
            <v>0</v>
          </cell>
        </row>
        <row r="57">
          <cell r="I57">
            <v>1118705062</v>
          </cell>
        </row>
        <row r="58">
          <cell r="I58">
            <v>1530868227</v>
          </cell>
        </row>
        <row r="59">
          <cell r="I59">
            <v>-412163165</v>
          </cell>
          <cell r="K59">
            <v>-367681511</v>
          </cell>
        </row>
        <row r="61">
          <cell r="I61">
            <v>0</v>
          </cell>
        </row>
        <row r="62">
          <cell r="I62">
            <v>0</v>
          </cell>
        </row>
        <row r="63">
          <cell r="I63">
            <v>0</v>
          </cell>
        </row>
        <row r="64">
          <cell r="I64">
            <v>45858310798.82</v>
          </cell>
          <cell r="K64">
            <v>40749049283.72</v>
          </cell>
        </row>
        <row r="68">
          <cell r="I68">
            <v>-9808044643.18</v>
          </cell>
        </row>
        <row r="70">
          <cell r="I70">
            <v>0</v>
          </cell>
          <cell r="K70">
            <v>0</v>
          </cell>
        </row>
        <row r="71">
          <cell r="I71">
            <v>0</v>
          </cell>
          <cell r="K71">
            <v>0</v>
          </cell>
        </row>
        <row r="72">
          <cell r="I72">
            <v>0</v>
          </cell>
          <cell r="K72">
            <v>0</v>
          </cell>
        </row>
        <row r="77">
          <cell r="I77">
            <v>40504850099</v>
          </cell>
          <cell r="K77">
            <v>33248828798</v>
          </cell>
        </row>
        <row r="78">
          <cell r="K78">
            <v>24352323904</v>
          </cell>
        </row>
        <row r="80">
          <cell r="I80">
            <v>15215623575</v>
          </cell>
          <cell r="K80">
            <v>15428840230</v>
          </cell>
        </row>
        <row r="85">
          <cell r="I85">
            <v>15833518146</v>
          </cell>
          <cell r="K85">
            <v>23112935488</v>
          </cell>
        </row>
        <row r="93">
          <cell r="I93">
            <v>0</v>
          </cell>
          <cell r="K93">
            <v>0</v>
          </cell>
        </row>
        <row r="94">
          <cell r="I94">
            <v>0</v>
          </cell>
          <cell r="K94">
            <v>0</v>
          </cell>
        </row>
        <row r="95">
          <cell r="K95">
            <v>272103432</v>
          </cell>
        </row>
        <row r="96">
          <cell r="I96">
            <v>2565157632</v>
          </cell>
          <cell r="K96">
            <v>2565157632</v>
          </cell>
        </row>
        <row r="113">
          <cell r="I113">
            <v>100703783597</v>
          </cell>
          <cell r="K113">
            <v>97532229880.72</v>
          </cell>
        </row>
        <row r="114">
          <cell r="I114">
            <v>53959850000</v>
          </cell>
        </row>
        <row r="120">
          <cell r="I120">
            <v>7533127601</v>
          </cell>
        </row>
        <row r="121">
          <cell r="I121">
            <v>4038163561</v>
          </cell>
        </row>
        <row r="127">
          <cell r="I127">
            <v>0</v>
          </cell>
          <cell r="K127">
            <v>0</v>
          </cell>
        </row>
      </sheetData>
      <sheetData sheetId="7">
        <row r="9">
          <cell r="H9">
            <v>69712930664</v>
          </cell>
          <cell r="J9">
            <v>88016662828</v>
          </cell>
        </row>
        <row r="10">
          <cell r="J10">
            <v>386736458</v>
          </cell>
        </row>
        <row r="11">
          <cell r="H11">
            <v>69712930664</v>
          </cell>
          <cell r="J11">
            <v>87629926370</v>
          </cell>
        </row>
        <row r="12">
          <cell r="H12">
            <v>47801083890</v>
          </cell>
          <cell r="J12">
            <v>59882593414</v>
          </cell>
        </row>
        <row r="15">
          <cell r="H15">
            <v>47414032</v>
          </cell>
          <cell r="J15">
            <v>256340628</v>
          </cell>
        </row>
        <row r="16">
          <cell r="H16">
            <v>1547577102</v>
          </cell>
          <cell r="J16">
            <v>1828449834</v>
          </cell>
        </row>
        <row r="17">
          <cell r="H17">
            <v>1541499027</v>
          </cell>
        </row>
        <row r="22">
          <cell r="H22">
            <v>22760000</v>
          </cell>
          <cell r="J22">
            <v>38358181</v>
          </cell>
        </row>
        <row r="23">
          <cell r="H23">
            <v>257980</v>
          </cell>
          <cell r="J23">
            <v>39914658</v>
          </cell>
        </row>
        <row r="27">
          <cell r="H27">
            <v>225571958</v>
          </cell>
        </row>
      </sheetData>
      <sheetData sheetId="9">
        <row r="3">
          <cell r="A3" t="str">
            <v>THUYẾT MINH BÁO CÁO TÀI CHÍNH</v>
          </cell>
        </row>
        <row r="312">
          <cell r="K312">
            <v>13161887386</v>
          </cell>
        </row>
      </sheetData>
      <sheetData sheetId="12">
        <row r="12">
          <cell r="E12">
            <v>2858455389</v>
          </cell>
        </row>
        <row r="14">
          <cell r="E14">
            <v>8725960000</v>
          </cell>
        </row>
        <row r="21">
          <cell r="E21">
            <v>40504850099</v>
          </cell>
        </row>
        <row r="26">
          <cell r="E26">
            <v>54528344096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3">
          <cell r="D13" t="str">
            <v>01/01/2012</v>
          </cell>
        </row>
        <row r="18">
          <cell r="A18" t="str">
            <v>Tổng Giám đốc</v>
          </cell>
        </row>
        <row r="19">
          <cell r="A19" t="str">
            <v>Kế toán trưởng</v>
          </cell>
        </row>
      </sheetData>
      <sheetData sheetId="1">
        <row r="13">
          <cell r="K13">
            <v>2855829866.18</v>
          </cell>
        </row>
        <row r="15">
          <cell r="K15">
            <v>382921991</v>
          </cell>
        </row>
      </sheetData>
      <sheetData sheetId="6">
        <row r="68">
          <cell r="K68">
            <v>-6952214777.28</v>
          </cell>
        </row>
        <row r="96">
          <cell r="K96">
            <v>2565157632</v>
          </cell>
        </row>
        <row r="114">
          <cell r="K114">
            <v>34498500000</v>
          </cell>
        </row>
        <row r="120">
          <cell r="K120">
            <v>7370883419</v>
          </cell>
        </row>
        <row r="121">
          <cell r="K121">
            <v>3957041471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J11"/>
  <sheetViews>
    <sheetView zoomScalePageLayoutView="0" workbookViewId="0" topLeftCell="A1">
      <selection activeCell="B10" sqref="B10:J10"/>
    </sheetView>
  </sheetViews>
  <sheetFormatPr defaultColWidth="9.00390625" defaultRowHeight="12.75"/>
  <cols>
    <col min="1" max="1" width="9.125" style="7" customWidth="1"/>
    <col min="2" max="2" width="9.375" style="7" customWidth="1"/>
    <col min="3" max="3" width="9.125" style="7" customWidth="1"/>
    <col min="4" max="4" width="11.00390625" style="7" customWidth="1"/>
    <col min="5" max="5" width="9.125" style="7" customWidth="1"/>
    <col min="6" max="6" width="3.00390625" style="7" customWidth="1"/>
    <col min="7" max="7" width="9.125" style="7" customWidth="1"/>
    <col min="8" max="8" width="11.875" style="7" customWidth="1"/>
    <col min="9" max="9" width="5.625" style="7" customWidth="1"/>
    <col min="10" max="16384" width="9.125" style="7" customWidth="1"/>
  </cols>
  <sheetData>
    <row r="1" ht="30.75">
      <c r="A1" s="10" t="s">
        <v>77</v>
      </c>
    </row>
    <row r="2" ht="30.75">
      <c r="A2" s="9" t="s">
        <v>12</v>
      </c>
    </row>
    <row r="3" ht="30.75">
      <c r="A3" s="10" t="s">
        <v>93</v>
      </c>
    </row>
    <row r="7" ht="30" customHeight="1"/>
    <row r="8" spans="2:10" s="6" customFormat="1" ht="32.25" customHeight="1">
      <c r="B8" s="698" t="s">
        <v>92</v>
      </c>
      <c r="C8" s="698"/>
      <c r="D8" s="698"/>
      <c r="E8" s="698"/>
      <c r="F8" s="698"/>
      <c r="G8" s="698"/>
      <c r="H8" s="698"/>
      <c r="I8" s="698"/>
      <c r="J8" s="698"/>
    </row>
    <row r="9" spans="3:10" ht="31.5" customHeight="1">
      <c r="C9" s="699" t="s">
        <v>110</v>
      </c>
      <c r="D9" s="699"/>
      <c r="E9" s="699"/>
      <c r="F9" s="699"/>
      <c r="G9" s="699"/>
      <c r="H9" s="699"/>
      <c r="I9" s="699"/>
      <c r="J9" s="8"/>
    </row>
    <row r="10" spans="2:10" s="6" customFormat="1" ht="37.5" customHeight="1">
      <c r="B10" s="697" t="s">
        <v>76</v>
      </c>
      <c r="C10" s="697"/>
      <c r="D10" s="697"/>
      <c r="E10" s="697"/>
      <c r="F10" s="697"/>
      <c r="G10" s="697"/>
      <c r="H10" s="697"/>
      <c r="I10" s="697"/>
      <c r="J10" s="697"/>
    </row>
    <row r="11" spans="2:10" s="6" customFormat="1" ht="24.75" customHeight="1">
      <c r="B11" s="697" t="s">
        <v>75</v>
      </c>
      <c r="C11" s="697"/>
      <c r="D11" s="697"/>
      <c r="E11" s="697"/>
      <c r="F11" s="697"/>
      <c r="G11" s="697"/>
      <c r="H11" s="697"/>
      <c r="I11" s="697"/>
      <c r="J11" s="697"/>
    </row>
  </sheetData>
  <sheetProtection/>
  <mergeCells count="4">
    <mergeCell ref="B11:J11"/>
    <mergeCell ref="B8:J8"/>
    <mergeCell ref="C9:I9"/>
    <mergeCell ref="B10:J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N213"/>
  <sheetViews>
    <sheetView zoomScalePageLayoutView="0" workbookViewId="0" topLeftCell="A135">
      <selection activeCell="I153" sqref="I153"/>
    </sheetView>
  </sheetViews>
  <sheetFormatPr defaultColWidth="9.00390625" defaultRowHeight="12.75"/>
  <cols>
    <col min="1" max="1" width="3.875" style="504" customWidth="1"/>
    <col min="2" max="2" width="2.75390625" style="505" customWidth="1"/>
    <col min="3" max="3" width="39.875" style="13" customWidth="1"/>
    <col min="4" max="4" width="0.74609375" style="13" customWidth="1"/>
    <col min="5" max="5" width="6.75390625" style="14" customWidth="1"/>
    <col min="6" max="6" width="0.74609375" style="13" customWidth="1"/>
    <col min="7" max="7" width="8.125" style="15" customWidth="1"/>
    <col min="8" max="8" width="0.74609375" style="13" customWidth="1"/>
    <col min="9" max="9" width="17.125" style="16" customWidth="1"/>
    <col min="10" max="10" width="0.74609375" style="17" customWidth="1"/>
    <col min="11" max="11" width="17.125" style="16" customWidth="1"/>
    <col min="12" max="12" width="19.00390625" style="20" hidden="1" customWidth="1"/>
    <col min="13" max="13" width="12.625" style="694" hidden="1" customWidth="1"/>
    <col min="14" max="14" width="0" style="20" hidden="1" customWidth="1"/>
    <col min="15" max="15" width="14.25390625" style="20" hidden="1" customWidth="1"/>
    <col min="16" max="16" width="14.25390625" style="20" bestFit="1" customWidth="1"/>
    <col min="17" max="21" width="9.125" style="20" customWidth="1"/>
    <col min="22" max="248" width="9.125" style="13" customWidth="1"/>
    <col min="249" max="16384" width="9.125" style="20" customWidth="1"/>
  </cols>
  <sheetData>
    <row r="1" spans="1:11" ht="19.5" customHeight="1">
      <c r="A1" s="11" t="str">
        <f>'[2]TTC'!D6</f>
        <v>CÔNG TY CỔ PHẦN CHẾ TẠO MÁY DZĨ AN VIỆT NAM</v>
      </c>
      <c r="B1" s="12"/>
      <c r="K1" s="18" t="s">
        <v>1015</v>
      </c>
    </row>
    <row r="2" spans="1:11" ht="9.75" customHeight="1">
      <c r="A2" s="11"/>
      <c r="B2" s="12"/>
      <c r="K2" s="18"/>
    </row>
    <row r="3" spans="1:11" ht="24.75" customHeight="1">
      <c r="A3" s="439" t="s">
        <v>1016</v>
      </c>
      <c r="B3" s="440"/>
      <c r="E3" s="355"/>
      <c r="G3" s="441"/>
      <c r="I3" s="23"/>
      <c r="J3" s="23"/>
      <c r="K3" s="23"/>
    </row>
    <row r="4" spans="1:11" ht="19.5" customHeight="1">
      <c r="A4" s="442" t="s">
        <v>1218</v>
      </c>
      <c r="B4" s="443"/>
      <c r="C4" s="444"/>
      <c r="D4" s="444"/>
      <c r="E4" s="355"/>
      <c r="F4" s="444"/>
      <c r="G4" s="441"/>
      <c r="H4" s="444"/>
      <c r="I4" s="30"/>
      <c r="J4" s="445"/>
      <c r="K4" s="446" t="s">
        <v>112</v>
      </c>
    </row>
    <row r="5" spans="1:11" ht="3.75" customHeight="1">
      <c r="A5" s="447"/>
      <c r="B5" s="448"/>
      <c r="C5" s="449"/>
      <c r="D5" s="449"/>
      <c r="E5" s="450"/>
      <c r="F5" s="449"/>
      <c r="G5" s="451"/>
      <c r="H5" s="449"/>
      <c r="I5" s="452"/>
      <c r="J5" s="453"/>
      <c r="K5" s="26"/>
    </row>
    <row r="6" spans="1:11" ht="19.5" customHeight="1">
      <c r="A6" s="454"/>
      <c r="B6" s="455"/>
      <c r="C6" s="444"/>
      <c r="D6" s="444"/>
      <c r="E6" s="355"/>
      <c r="F6" s="444"/>
      <c r="G6" s="441"/>
      <c r="H6" s="444"/>
      <c r="I6" s="156"/>
      <c r="J6" s="445"/>
      <c r="K6" s="160"/>
    </row>
    <row r="7" spans="1:11" ht="34.5" customHeight="1">
      <c r="A7" s="439"/>
      <c r="B7" s="440"/>
      <c r="C7" s="456" t="s">
        <v>72</v>
      </c>
      <c r="D7" s="457"/>
      <c r="E7" s="458" t="s">
        <v>65</v>
      </c>
      <c r="F7" s="358"/>
      <c r="G7" s="459" t="s">
        <v>66</v>
      </c>
      <c r="H7" s="358"/>
      <c r="I7" s="460" t="s">
        <v>1176</v>
      </c>
      <c r="J7" s="461"/>
      <c r="K7" s="460" t="str">
        <f>'[2]TTC'!D13</f>
        <v>01/01/2012</v>
      </c>
    </row>
    <row r="8" spans="1:248" s="36" customFormat="1" ht="30" customHeight="1">
      <c r="A8" s="186" t="s">
        <v>1017</v>
      </c>
      <c r="B8" s="186" t="s">
        <v>1018</v>
      </c>
      <c r="C8" s="186"/>
      <c r="D8" s="186"/>
      <c r="E8" s="462">
        <v>100</v>
      </c>
      <c r="F8" s="186"/>
      <c r="G8" s="462"/>
      <c r="H8" s="186"/>
      <c r="I8" s="160">
        <f>I10+I13+I16+I23+I26</f>
        <v>157914650372</v>
      </c>
      <c r="J8" s="463"/>
      <c r="K8" s="160">
        <f>K10+K13+K16+K23+K26</f>
        <v>175720403782</v>
      </c>
      <c r="L8" s="251">
        <f>I8-K8</f>
        <v>-17805753410</v>
      </c>
      <c r="M8" s="694">
        <f>L8/K8</f>
        <v>-0.10133002785544441</v>
      </c>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row>
    <row r="9" spans="1:248" s="36" customFormat="1" ht="15" customHeight="1">
      <c r="A9" s="186"/>
      <c r="B9" s="464"/>
      <c r="C9" s="186" t="s">
        <v>1019</v>
      </c>
      <c r="D9" s="186"/>
      <c r="E9" s="462"/>
      <c r="F9" s="186"/>
      <c r="G9" s="462"/>
      <c r="H9" s="186"/>
      <c r="I9" s="160"/>
      <c r="J9" s="463"/>
      <c r="K9" s="160"/>
      <c r="L9" s="251"/>
      <c r="M9" s="694"/>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c r="HP9" s="260"/>
      <c r="HQ9" s="260"/>
      <c r="HR9" s="260"/>
      <c r="HS9" s="260"/>
      <c r="HT9" s="260"/>
      <c r="HU9" s="260"/>
      <c r="HV9" s="260"/>
      <c r="HW9" s="260"/>
      <c r="HX9" s="260"/>
      <c r="HY9" s="260"/>
      <c r="HZ9" s="260"/>
      <c r="IA9" s="260"/>
      <c r="IB9" s="260"/>
      <c r="IC9" s="260"/>
      <c r="ID9" s="260"/>
      <c r="IE9" s="260"/>
      <c r="IF9" s="260"/>
      <c r="IG9" s="260"/>
      <c r="IH9" s="260"/>
      <c r="II9" s="260"/>
      <c r="IJ9" s="260"/>
      <c r="IK9" s="260"/>
      <c r="IL9" s="260"/>
      <c r="IM9" s="260"/>
      <c r="IN9" s="260"/>
    </row>
    <row r="10" spans="1:248" s="36" customFormat="1" ht="30" customHeight="1">
      <c r="A10" s="186" t="s">
        <v>114</v>
      </c>
      <c r="B10" s="186" t="s">
        <v>1020</v>
      </c>
      <c r="C10" s="186"/>
      <c r="D10" s="186"/>
      <c r="E10" s="462">
        <v>110</v>
      </c>
      <c r="F10" s="186"/>
      <c r="G10" s="462" t="s">
        <v>942</v>
      </c>
      <c r="H10" s="186"/>
      <c r="I10" s="160">
        <f>SUM(I11:I12)</f>
        <v>19192385331</v>
      </c>
      <c r="J10" s="463"/>
      <c r="K10" s="160">
        <f>SUM(K11:K12)</f>
        <v>15764754004</v>
      </c>
      <c r="L10" s="251">
        <f>I10-K10</f>
        <v>3427631327</v>
      </c>
      <c r="M10" s="694">
        <f aca="true" t="shared" si="0" ref="M10:M68">L10/K10</f>
        <v>0.21742371153589235</v>
      </c>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c r="IE10" s="260"/>
      <c r="IF10" s="260"/>
      <c r="IG10" s="260"/>
      <c r="IH10" s="260"/>
      <c r="II10" s="260"/>
      <c r="IJ10" s="260"/>
      <c r="IK10" s="260"/>
      <c r="IL10" s="260"/>
      <c r="IM10" s="260"/>
      <c r="IN10" s="260"/>
    </row>
    <row r="11" spans="1:248" s="36" customFormat="1" ht="15.75" customHeight="1">
      <c r="A11" s="198"/>
      <c r="B11" s="371" t="s">
        <v>981</v>
      </c>
      <c r="C11" s="198" t="s">
        <v>1021</v>
      </c>
      <c r="D11" s="198"/>
      <c r="E11" s="465">
        <v>111</v>
      </c>
      <c r="F11" s="198"/>
      <c r="G11" s="465"/>
      <c r="H11" s="198"/>
      <c r="I11" s="16">
        <v>19192385331</v>
      </c>
      <c r="J11" s="444"/>
      <c r="K11" s="16">
        <f>142294+15764611710</f>
        <v>15764754004</v>
      </c>
      <c r="L11" s="251">
        <f>I11-K11</f>
        <v>3427631327</v>
      </c>
      <c r="M11" s="694">
        <f t="shared" si="0"/>
        <v>0.21742371153589235</v>
      </c>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c r="IE11" s="260"/>
      <c r="IF11" s="260"/>
      <c r="IG11" s="260"/>
      <c r="IH11" s="260"/>
      <c r="II11" s="260"/>
      <c r="IJ11" s="260"/>
      <c r="IK11" s="260"/>
      <c r="IL11" s="260"/>
      <c r="IM11" s="260"/>
      <c r="IN11" s="260"/>
    </row>
    <row r="12" spans="1:248" s="36" customFormat="1" ht="15.75" customHeight="1">
      <c r="A12" s="198"/>
      <c r="B12" s="371" t="s">
        <v>984</v>
      </c>
      <c r="C12" s="198" t="s">
        <v>1022</v>
      </c>
      <c r="D12" s="198"/>
      <c r="E12" s="465">
        <v>112</v>
      </c>
      <c r="F12" s="198"/>
      <c r="G12" s="465"/>
      <c r="H12" s="198"/>
      <c r="I12" s="16">
        <v>0</v>
      </c>
      <c r="J12" s="17"/>
      <c r="K12" s="16">
        <v>0</v>
      </c>
      <c r="L12" s="251"/>
      <c r="M12" s="694"/>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c r="IE12" s="260"/>
      <c r="IF12" s="260"/>
      <c r="IG12" s="260"/>
      <c r="IH12" s="260"/>
      <c r="II12" s="260"/>
      <c r="IJ12" s="260"/>
      <c r="IK12" s="260"/>
      <c r="IL12" s="260"/>
      <c r="IM12" s="260"/>
      <c r="IN12" s="260"/>
    </row>
    <row r="13" spans="1:248" s="36" customFormat="1" ht="30" customHeight="1">
      <c r="A13" s="186" t="s">
        <v>143</v>
      </c>
      <c r="B13" s="186" t="s">
        <v>1023</v>
      </c>
      <c r="C13" s="186"/>
      <c r="D13" s="186"/>
      <c r="E13" s="462">
        <v>120</v>
      </c>
      <c r="F13" s="186"/>
      <c r="G13" s="462" t="s">
        <v>943</v>
      </c>
      <c r="H13" s="186"/>
      <c r="I13" s="160">
        <f>SUM(I14:I15)</f>
        <v>12580399812</v>
      </c>
      <c r="J13" s="463"/>
      <c r="K13" s="160">
        <f>SUM(K14:K15)</f>
        <v>7525960000</v>
      </c>
      <c r="L13" s="251">
        <f aca="true" t="shared" si="1" ref="L13:L76">I13-K13</f>
        <v>5054439812</v>
      </c>
      <c r="M13" s="694">
        <f t="shared" si="0"/>
        <v>0.6716006744654502</v>
      </c>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c r="FN13" s="260"/>
      <c r="FO13" s="260"/>
      <c r="FP13" s="260"/>
      <c r="FQ13" s="260"/>
      <c r="FR13" s="260"/>
      <c r="FS13" s="260"/>
      <c r="FT13" s="260"/>
      <c r="FU13" s="260"/>
      <c r="FV13" s="260"/>
      <c r="FW13" s="260"/>
      <c r="FX13" s="260"/>
      <c r="FY13" s="260"/>
      <c r="FZ13" s="260"/>
      <c r="GA13" s="260"/>
      <c r="GB13" s="260"/>
      <c r="GC13" s="260"/>
      <c r="GD13" s="260"/>
      <c r="GE13" s="260"/>
      <c r="GF13" s="260"/>
      <c r="GG13" s="260"/>
      <c r="GH13" s="260"/>
      <c r="GI13" s="260"/>
      <c r="GJ13" s="260"/>
      <c r="GK13" s="260"/>
      <c r="GL13" s="260"/>
      <c r="GM13" s="260"/>
      <c r="GN13" s="260"/>
      <c r="GO13" s="260"/>
      <c r="GP13" s="260"/>
      <c r="GQ13" s="260"/>
      <c r="GR13" s="260"/>
      <c r="GS13" s="260"/>
      <c r="GT13" s="260"/>
      <c r="GU13" s="260"/>
      <c r="GV13" s="260"/>
      <c r="GW13" s="260"/>
      <c r="GX13" s="260"/>
      <c r="GY13" s="260"/>
      <c r="GZ13" s="260"/>
      <c r="HA13" s="260"/>
      <c r="HB13" s="260"/>
      <c r="HC13" s="260"/>
      <c r="HD13" s="260"/>
      <c r="HE13" s="260"/>
      <c r="HF13" s="260"/>
      <c r="HG13" s="260"/>
      <c r="HH13" s="260"/>
      <c r="HI13" s="260"/>
      <c r="HJ13" s="260"/>
      <c r="HK13" s="260"/>
      <c r="HL13" s="260"/>
      <c r="HM13" s="260"/>
      <c r="HN13" s="260"/>
      <c r="HO13" s="260"/>
      <c r="HP13" s="260"/>
      <c r="HQ13" s="260"/>
      <c r="HR13" s="260"/>
      <c r="HS13" s="260"/>
      <c r="HT13" s="260"/>
      <c r="HU13" s="260"/>
      <c r="HV13" s="260"/>
      <c r="HW13" s="260"/>
      <c r="HX13" s="260"/>
      <c r="HY13" s="260"/>
      <c r="HZ13" s="260"/>
      <c r="IA13" s="260"/>
      <c r="IB13" s="260"/>
      <c r="IC13" s="260"/>
      <c r="ID13" s="260"/>
      <c r="IE13" s="260"/>
      <c r="IF13" s="260"/>
      <c r="IG13" s="260"/>
      <c r="IH13" s="260"/>
      <c r="II13" s="260"/>
      <c r="IJ13" s="260"/>
      <c r="IK13" s="260"/>
      <c r="IL13" s="260"/>
      <c r="IM13" s="260"/>
      <c r="IN13" s="260"/>
    </row>
    <row r="14" spans="1:248" s="36" customFormat="1" ht="15.75" customHeight="1">
      <c r="A14" s="198"/>
      <c r="B14" s="371" t="s">
        <v>981</v>
      </c>
      <c r="C14" s="198" t="s">
        <v>1024</v>
      </c>
      <c r="D14" s="198"/>
      <c r="E14" s="465">
        <v>121</v>
      </c>
      <c r="F14" s="198"/>
      <c r="G14" s="465"/>
      <c r="H14" s="198"/>
      <c r="I14" s="30">
        <v>12580399812</v>
      </c>
      <c r="J14" s="444"/>
      <c r="K14" s="30">
        <v>7525960000</v>
      </c>
      <c r="L14" s="251">
        <f t="shared" si="1"/>
        <v>5054439812</v>
      </c>
      <c r="M14" s="694">
        <f t="shared" si="0"/>
        <v>0.6716006744654502</v>
      </c>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c r="FU14" s="260"/>
      <c r="FV14" s="260"/>
      <c r="FW14" s="260"/>
      <c r="FX14" s="260"/>
      <c r="FY14" s="260"/>
      <c r="FZ14" s="260"/>
      <c r="GA14" s="260"/>
      <c r="GB14" s="260"/>
      <c r="GC14" s="260"/>
      <c r="GD14" s="260"/>
      <c r="GE14" s="260"/>
      <c r="GF14" s="260"/>
      <c r="GG14" s="260"/>
      <c r="GH14" s="260"/>
      <c r="GI14" s="260"/>
      <c r="GJ14" s="260"/>
      <c r="GK14" s="260"/>
      <c r="GL14" s="260"/>
      <c r="GM14" s="260"/>
      <c r="GN14" s="260"/>
      <c r="GO14" s="260"/>
      <c r="GP14" s="260"/>
      <c r="GQ14" s="260"/>
      <c r="GR14" s="260"/>
      <c r="GS14" s="260"/>
      <c r="GT14" s="260"/>
      <c r="GU14" s="260"/>
      <c r="GV14" s="260"/>
      <c r="GW14" s="260"/>
      <c r="GX14" s="260"/>
      <c r="GY14" s="260"/>
      <c r="GZ14" s="260"/>
      <c r="HA14" s="260"/>
      <c r="HB14" s="260"/>
      <c r="HC14" s="260"/>
      <c r="HD14" s="260"/>
      <c r="HE14" s="260"/>
      <c r="HF14" s="260"/>
      <c r="HG14" s="260"/>
      <c r="HH14" s="260"/>
      <c r="HI14" s="260"/>
      <c r="HJ14" s="260"/>
      <c r="HK14" s="260"/>
      <c r="HL14" s="260"/>
      <c r="HM14" s="260"/>
      <c r="HN14" s="260"/>
      <c r="HO14" s="260"/>
      <c r="HP14" s="260"/>
      <c r="HQ14" s="260"/>
      <c r="HR14" s="260"/>
      <c r="HS14" s="260"/>
      <c r="HT14" s="260"/>
      <c r="HU14" s="260"/>
      <c r="HV14" s="260"/>
      <c r="HW14" s="260"/>
      <c r="HX14" s="260"/>
      <c r="HY14" s="260"/>
      <c r="HZ14" s="260"/>
      <c r="IA14" s="260"/>
      <c r="IB14" s="260"/>
      <c r="IC14" s="260"/>
      <c r="ID14" s="260"/>
      <c r="IE14" s="260"/>
      <c r="IF14" s="260"/>
      <c r="IG14" s="260"/>
      <c r="IH14" s="260"/>
      <c r="II14" s="260"/>
      <c r="IJ14" s="260"/>
      <c r="IK14" s="260"/>
      <c r="IL14" s="260"/>
      <c r="IM14" s="260"/>
      <c r="IN14" s="260"/>
    </row>
    <row r="15" spans="1:248" s="36" customFormat="1" ht="15.75" customHeight="1">
      <c r="A15" s="198"/>
      <c r="B15" s="371" t="s">
        <v>984</v>
      </c>
      <c r="C15" s="198" t="s">
        <v>1025</v>
      </c>
      <c r="D15" s="198"/>
      <c r="E15" s="465">
        <v>129</v>
      </c>
      <c r="F15" s="198"/>
      <c r="G15" s="465"/>
      <c r="H15" s="198"/>
      <c r="I15" s="16">
        <v>0</v>
      </c>
      <c r="J15" s="17"/>
      <c r="K15" s="16">
        <v>0</v>
      </c>
      <c r="L15" s="251"/>
      <c r="M15" s="694"/>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60"/>
      <c r="FL15" s="260"/>
      <c r="FM15" s="260"/>
      <c r="FN15" s="260"/>
      <c r="FO15" s="260"/>
      <c r="FP15" s="260"/>
      <c r="FQ15" s="260"/>
      <c r="FR15" s="260"/>
      <c r="FS15" s="260"/>
      <c r="FT15" s="260"/>
      <c r="FU15" s="260"/>
      <c r="FV15" s="260"/>
      <c r="FW15" s="260"/>
      <c r="FX15" s="260"/>
      <c r="FY15" s="260"/>
      <c r="FZ15" s="260"/>
      <c r="GA15" s="260"/>
      <c r="GB15" s="260"/>
      <c r="GC15" s="260"/>
      <c r="GD15" s="260"/>
      <c r="GE15" s="260"/>
      <c r="GF15" s="260"/>
      <c r="GG15" s="260"/>
      <c r="GH15" s="260"/>
      <c r="GI15" s="260"/>
      <c r="GJ15" s="260"/>
      <c r="GK15" s="260"/>
      <c r="GL15" s="260"/>
      <c r="GM15" s="260"/>
      <c r="GN15" s="260"/>
      <c r="GO15" s="260"/>
      <c r="GP15" s="260"/>
      <c r="GQ15" s="260"/>
      <c r="GR15" s="260"/>
      <c r="GS15" s="260"/>
      <c r="GT15" s="260"/>
      <c r="GU15" s="260"/>
      <c r="GV15" s="260"/>
      <c r="GW15" s="260"/>
      <c r="GX15" s="260"/>
      <c r="GY15" s="260"/>
      <c r="GZ15" s="260"/>
      <c r="HA15" s="260"/>
      <c r="HB15" s="260"/>
      <c r="HC15" s="260"/>
      <c r="HD15" s="260"/>
      <c r="HE15" s="260"/>
      <c r="HF15" s="260"/>
      <c r="HG15" s="260"/>
      <c r="HH15" s="260"/>
      <c r="HI15" s="260"/>
      <c r="HJ15" s="260"/>
      <c r="HK15" s="260"/>
      <c r="HL15" s="260"/>
      <c r="HM15" s="260"/>
      <c r="HN15" s="260"/>
      <c r="HO15" s="260"/>
      <c r="HP15" s="260"/>
      <c r="HQ15" s="260"/>
      <c r="HR15" s="260"/>
      <c r="HS15" s="260"/>
      <c r="HT15" s="260"/>
      <c r="HU15" s="260"/>
      <c r="HV15" s="260"/>
      <c r="HW15" s="260"/>
      <c r="HX15" s="260"/>
      <c r="HY15" s="260"/>
      <c r="HZ15" s="260"/>
      <c r="IA15" s="260"/>
      <c r="IB15" s="260"/>
      <c r="IC15" s="260"/>
      <c r="ID15" s="260"/>
      <c r="IE15" s="260"/>
      <c r="IF15" s="260"/>
      <c r="IG15" s="260"/>
      <c r="IH15" s="260"/>
      <c r="II15" s="260"/>
      <c r="IJ15" s="260"/>
      <c r="IK15" s="260"/>
      <c r="IL15" s="260"/>
      <c r="IM15" s="260"/>
      <c r="IN15" s="260"/>
    </row>
    <row r="16" spans="1:248" s="36" customFormat="1" ht="30" customHeight="1">
      <c r="A16" s="186" t="s">
        <v>148</v>
      </c>
      <c r="B16" s="186" t="s">
        <v>1026</v>
      </c>
      <c r="C16" s="186"/>
      <c r="D16" s="186"/>
      <c r="E16" s="462">
        <v>130</v>
      </c>
      <c r="F16" s="186"/>
      <c r="G16" s="462"/>
      <c r="H16" s="186"/>
      <c r="I16" s="160">
        <f>SUM(I17:I22)</f>
        <v>41724560555</v>
      </c>
      <c r="J16" s="463"/>
      <c r="K16" s="160">
        <f>SUM(K17:K22)</f>
        <v>80417181061</v>
      </c>
      <c r="L16" s="251">
        <f t="shared" si="1"/>
        <v>-38692620506</v>
      </c>
      <c r="M16" s="694">
        <f t="shared" si="0"/>
        <v>-0.48114867986543736</v>
      </c>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260"/>
      <c r="EJ16" s="260"/>
      <c r="EK16" s="260"/>
      <c r="EL16" s="260"/>
      <c r="EM16" s="260"/>
      <c r="EN16" s="260"/>
      <c r="EO16" s="260"/>
      <c r="EP16" s="260"/>
      <c r="EQ16" s="260"/>
      <c r="ER16" s="260"/>
      <c r="ES16" s="260"/>
      <c r="ET16" s="260"/>
      <c r="EU16" s="260"/>
      <c r="EV16" s="260"/>
      <c r="EW16" s="260"/>
      <c r="EX16" s="260"/>
      <c r="EY16" s="260"/>
      <c r="EZ16" s="260"/>
      <c r="FA16" s="260"/>
      <c r="FB16" s="260"/>
      <c r="FC16" s="260"/>
      <c r="FD16" s="260"/>
      <c r="FE16" s="260"/>
      <c r="FF16" s="260"/>
      <c r="FG16" s="260"/>
      <c r="FH16" s="260"/>
      <c r="FI16" s="260"/>
      <c r="FJ16" s="260"/>
      <c r="FK16" s="260"/>
      <c r="FL16" s="260"/>
      <c r="FM16" s="260"/>
      <c r="FN16" s="260"/>
      <c r="FO16" s="260"/>
      <c r="FP16" s="260"/>
      <c r="FQ16" s="260"/>
      <c r="FR16" s="260"/>
      <c r="FS16" s="260"/>
      <c r="FT16" s="260"/>
      <c r="FU16" s="260"/>
      <c r="FV16" s="260"/>
      <c r="FW16" s="260"/>
      <c r="FX16" s="260"/>
      <c r="FY16" s="260"/>
      <c r="FZ16" s="260"/>
      <c r="GA16" s="260"/>
      <c r="GB16" s="260"/>
      <c r="GC16" s="260"/>
      <c r="GD16" s="260"/>
      <c r="GE16" s="260"/>
      <c r="GF16" s="260"/>
      <c r="GG16" s="260"/>
      <c r="GH16" s="260"/>
      <c r="GI16" s="260"/>
      <c r="GJ16" s="260"/>
      <c r="GK16" s="260"/>
      <c r="GL16" s="260"/>
      <c r="GM16" s="260"/>
      <c r="GN16" s="260"/>
      <c r="GO16" s="260"/>
      <c r="GP16" s="260"/>
      <c r="GQ16" s="260"/>
      <c r="GR16" s="260"/>
      <c r="GS16" s="260"/>
      <c r="GT16" s="260"/>
      <c r="GU16" s="260"/>
      <c r="GV16" s="260"/>
      <c r="GW16" s="260"/>
      <c r="GX16" s="260"/>
      <c r="GY16" s="260"/>
      <c r="GZ16" s="260"/>
      <c r="HA16" s="260"/>
      <c r="HB16" s="260"/>
      <c r="HC16" s="260"/>
      <c r="HD16" s="260"/>
      <c r="HE16" s="260"/>
      <c r="HF16" s="260"/>
      <c r="HG16" s="260"/>
      <c r="HH16" s="260"/>
      <c r="HI16" s="260"/>
      <c r="HJ16" s="260"/>
      <c r="HK16" s="260"/>
      <c r="HL16" s="260"/>
      <c r="HM16" s="260"/>
      <c r="HN16" s="260"/>
      <c r="HO16" s="260"/>
      <c r="HP16" s="260"/>
      <c r="HQ16" s="260"/>
      <c r="HR16" s="260"/>
      <c r="HS16" s="260"/>
      <c r="HT16" s="260"/>
      <c r="HU16" s="260"/>
      <c r="HV16" s="260"/>
      <c r="HW16" s="260"/>
      <c r="HX16" s="260"/>
      <c r="HY16" s="260"/>
      <c r="HZ16" s="260"/>
      <c r="IA16" s="260"/>
      <c r="IB16" s="260"/>
      <c r="IC16" s="260"/>
      <c r="ID16" s="260"/>
      <c r="IE16" s="260"/>
      <c r="IF16" s="260"/>
      <c r="IG16" s="260"/>
      <c r="IH16" s="260"/>
      <c r="II16" s="260"/>
      <c r="IJ16" s="260"/>
      <c r="IK16" s="260"/>
      <c r="IL16" s="260"/>
      <c r="IM16" s="260"/>
      <c r="IN16" s="260"/>
    </row>
    <row r="17" spans="1:248" s="36" customFormat="1" ht="15.75" customHeight="1">
      <c r="A17" s="198"/>
      <c r="B17" s="371" t="s">
        <v>981</v>
      </c>
      <c r="C17" s="198" t="s">
        <v>1027</v>
      </c>
      <c r="D17" s="198"/>
      <c r="E17" s="465">
        <v>131</v>
      </c>
      <c r="F17" s="198"/>
      <c r="G17" s="465"/>
      <c r="H17" s="198"/>
      <c r="I17" s="16">
        <v>35698634066</v>
      </c>
      <c r="J17" s="444"/>
      <c r="K17" s="16">
        <v>71890433664</v>
      </c>
      <c r="L17" s="251">
        <f t="shared" si="1"/>
        <v>-36191799598</v>
      </c>
      <c r="M17" s="694">
        <f t="shared" si="0"/>
        <v>-0.5034299802273063</v>
      </c>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0"/>
      <c r="EJ17" s="260"/>
      <c r="EK17" s="260"/>
      <c r="EL17" s="260"/>
      <c r="EM17" s="260"/>
      <c r="EN17" s="260"/>
      <c r="EO17" s="260"/>
      <c r="EP17" s="260"/>
      <c r="EQ17" s="260"/>
      <c r="ER17" s="260"/>
      <c r="ES17" s="260"/>
      <c r="ET17" s="260"/>
      <c r="EU17" s="260"/>
      <c r="EV17" s="260"/>
      <c r="EW17" s="260"/>
      <c r="EX17" s="260"/>
      <c r="EY17" s="260"/>
      <c r="EZ17" s="260"/>
      <c r="FA17" s="260"/>
      <c r="FB17" s="260"/>
      <c r="FC17" s="260"/>
      <c r="FD17" s="260"/>
      <c r="FE17" s="260"/>
      <c r="FF17" s="260"/>
      <c r="FG17" s="260"/>
      <c r="FH17" s="260"/>
      <c r="FI17" s="260"/>
      <c r="FJ17" s="260"/>
      <c r="FK17" s="260"/>
      <c r="FL17" s="260"/>
      <c r="FM17" s="260"/>
      <c r="FN17" s="260"/>
      <c r="FO17" s="260"/>
      <c r="FP17" s="260"/>
      <c r="FQ17" s="260"/>
      <c r="FR17" s="260"/>
      <c r="FS17" s="260"/>
      <c r="FT17" s="260"/>
      <c r="FU17" s="260"/>
      <c r="FV17" s="260"/>
      <c r="FW17" s="260"/>
      <c r="FX17" s="260"/>
      <c r="FY17" s="260"/>
      <c r="FZ17" s="260"/>
      <c r="GA17" s="260"/>
      <c r="GB17" s="260"/>
      <c r="GC17" s="260"/>
      <c r="GD17" s="260"/>
      <c r="GE17" s="260"/>
      <c r="GF17" s="260"/>
      <c r="GG17" s="260"/>
      <c r="GH17" s="260"/>
      <c r="GI17" s="260"/>
      <c r="GJ17" s="260"/>
      <c r="GK17" s="260"/>
      <c r="GL17" s="260"/>
      <c r="GM17" s="260"/>
      <c r="GN17" s="260"/>
      <c r="GO17" s="260"/>
      <c r="GP17" s="260"/>
      <c r="GQ17" s="260"/>
      <c r="GR17" s="260"/>
      <c r="GS17" s="260"/>
      <c r="GT17" s="260"/>
      <c r="GU17" s="260"/>
      <c r="GV17" s="260"/>
      <c r="GW17" s="260"/>
      <c r="GX17" s="260"/>
      <c r="GY17" s="260"/>
      <c r="GZ17" s="260"/>
      <c r="HA17" s="260"/>
      <c r="HB17" s="260"/>
      <c r="HC17" s="260"/>
      <c r="HD17" s="260"/>
      <c r="HE17" s="260"/>
      <c r="HF17" s="260"/>
      <c r="HG17" s="260"/>
      <c r="HH17" s="260"/>
      <c r="HI17" s="260"/>
      <c r="HJ17" s="260"/>
      <c r="HK17" s="260"/>
      <c r="HL17" s="260"/>
      <c r="HM17" s="260"/>
      <c r="HN17" s="260"/>
      <c r="HO17" s="260"/>
      <c r="HP17" s="260"/>
      <c r="HQ17" s="260"/>
      <c r="HR17" s="260"/>
      <c r="HS17" s="260"/>
      <c r="HT17" s="260"/>
      <c r="HU17" s="260"/>
      <c r="HV17" s="260"/>
      <c r="HW17" s="260"/>
      <c r="HX17" s="260"/>
      <c r="HY17" s="260"/>
      <c r="HZ17" s="260"/>
      <c r="IA17" s="260"/>
      <c r="IB17" s="260"/>
      <c r="IC17" s="260"/>
      <c r="ID17" s="260"/>
      <c r="IE17" s="260"/>
      <c r="IF17" s="260"/>
      <c r="IG17" s="260"/>
      <c r="IH17" s="260"/>
      <c r="II17" s="260"/>
      <c r="IJ17" s="260"/>
      <c r="IK17" s="260"/>
      <c r="IL17" s="260"/>
      <c r="IM17" s="260"/>
      <c r="IN17" s="260"/>
    </row>
    <row r="18" spans="1:248" s="36" customFormat="1" ht="15.75" customHeight="1">
      <c r="A18" s="198"/>
      <c r="B18" s="371" t="s">
        <v>984</v>
      </c>
      <c r="C18" s="198" t="s">
        <v>1028</v>
      </c>
      <c r="D18" s="198"/>
      <c r="E18" s="465">
        <v>132</v>
      </c>
      <c r="F18" s="198"/>
      <c r="G18" s="465"/>
      <c r="H18" s="198"/>
      <c r="I18" s="16">
        <v>4131025385</v>
      </c>
      <c r="J18" s="17"/>
      <c r="K18" s="16">
        <v>5500107576</v>
      </c>
      <c r="L18" s="251">
        <f t="shared" si="1"/>
        <v>-1369082191</v>
      </c>
      <c r="M18" s="694">
        <f t="shared" si="0"/>
        <v>-0.2489191660494169</v>
      </c>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c r="DR18" s="260"/>
      <c r="DS18" s="260"/>
      <c r="DT18" s="260"/>
      <c r="DU18" s="260"/>
      <c r="DV18" s="260"/>
      <c r="DW18" s="260"/>
      <c r="DX18" s="260"/>
      <c r="DY18" s="260"/>
      <c r="DZ18" s="260"/>
      <c r="EA18" s="260"/>
      <c r="EB18" s="260"/>
      <c r="EC18" s="260"/>
      <c r="ED18" s="260"/>
      <c r="EE18" s="260"/>
      <c r="EF18" s="260"/>
      <c r="EG18" s="260"/>
      <c r="EH18" s="260"/>
      <c r="EI18" s="260"/>
      <c r="EJ18" s="260"/>
      <c r="EK18" s="260"/>
      <c r="EL18" s="260"/>
      <c r="EM18" s="260"/>
      <c r="EN18" s="260"/>
      <c r="EO18" s="260"/>
      <c r="EP18" s="260"/>
      <c r="EQ18" s="260"/>
      <c r="ER18" s="260"/>
      <c r="ES18" s="260"/>
      <c r="ET18" s="260"/>
      <c r="EU18" s="260"/>
      <c r="EV18" s="260"/>
      <c r="EW18" s="260"/>
      <c r="EX18" s="260"/>
      <c r="EY18" s="260"/>
      <c r="EZ18" s="260"/>
      <c r="FA18" s="260"/>
      <c r="FB18" s="260"/>
      <c r="FC18" s="260"/>
      <c r="FD18" s="260"/>
      <c r="FE18" s="260"/>
      <c r="FF18" s="260"/>
      <c r="FG18" s="260"/>
      <c r="FH18" s="260"/>
      <c r="FI18" s="260"/>
      <c r="FJ18" s="260"/>
      <c r="FK18" s="260"/>
      <c r="FL18" s="260"/>
      <c r="FM18" s="260"/>
      <c r="FN18" s="260"/>
      <c r="FO18" s="260"/>
      <c r="FP18" s="260"/>
      <c r="FQ18" s="260"/>
      <c r="FR18" s="260"/>
      <c r="FS18" s="260"/>
      <c r="FT18" s="260"/>
      <c r="FU18" s="260"/>
      <c r="FV18" s="260"/>
      <c r="FW18" s="260"/>
      <c r="FX18" s="260"/>
      <c r="FY18" s="260"/>
      <c r="FZ18" s="260"/>
      <c r="GA18" s="260"/>
      <c r="GB18" s="260"/>
      <c r="GC18" s="260"/>
      <c r="GD18" s="260"/>
      <c r="GE18" s="260"/>
      <c r="GF18" s="260"/>
      <c r="GG18" s="260"/>
      <c r="GH18" s="260"/>
      <c r="GI18" s="260"/>
      <c r="GJ18" s="260"/>
      <c r="GK18" s="260"/>
      <c r="GL18" s="260"/>
      <c r="GM18" s="260"/>
      <c r="GN18" s="260"/>
      <c r="GO18" s="260"/>
      <c r="GP18" s="260"/>
      <c r="GQ18" s="260"/>
      <c r="GR18" s="260"/>
      <c r="GS18" s="260"/>
      <c r="GT18" s="260"/>
      <c r="GU18" s="260"/>
      <c r="GV18" s="260"/>
      <c r="GW18" s="260"/>
      <c r="GX18" s="260"/>
      <c r="GY18" s="260"/>
      <c r="GZ18" s="260"/>
      <c r="HA18" s="260"/>
      <c r="HB18" s="260"/>
      <c r="HC18" s="260"/>
      <c r="HD18" s="260"/>
      <c r="HE18" s="260"/>
      <c r="HF18" s="260"/>
      <c r="HG18" s="260"/>
      <c r="HH18" s="260"/>
      <c r="HI18" s="260"/>
      <c r="HJ18" s="260"/>
      <c r="HK18" s="260"/>
      <c r="HL18" s="260"/>
      <c r="HM18" s="260"/>
      <c r="HN18" s="260"/>
      <c r="HO18" s="260"/>
      <c r="HP18" s="260"/>
      <c r="HQ18" s="260"/>
      <c r="HR18" s="260"/>
      <c r="HS18" s="260"/>
      <c r="HT18" s="260"/>
      <c r="HU18" s="260"/>
      <c r="HV18" s="260"/>
      <c r="HW18" s="260"/>
      <c r="HX18" s="260"/>
      <c r="HY18" s="260"/>
      <c r="HZ18" s="260"/>
      <c r="IA18" s="260"/>
      <c r="IB18" s="260"/>
      <c r="IC18" s="260"/>
      <c r="ID18" s="260"/>
      <c r="IE18" s="260"/>
      <c r="IF18" s="260"/>
      <c r="IG18" s="260"/>
      <c r="IH18" s="260"/>
      <c r="II18" s="260"/>
      <c r="IJ18" s="260"/>
      <c r="IK18" s="260"/>
      <c r="IL18" s="260"/>
      <c r="IM18" s="260"/>
      <c r="IN18" s="260"/>
    </row>
    <row r="19" spans="1:248" s="36" customFormat="1" ht="15.75" customHeight="1">
      <c r="A19" s="198"/>
      <c r="B19" s="371" t="s">
        <v>987</v>
      </c>
      <c r="C19" s="198" t="s">
        <v>1029</v>
      </c>
      <c r="D19" s="198"/>
      <c r="E19" s="465">
        <v>133</v>
      </c>
      <c r="F19" s="198"/>
      <c r="G19" s="465"/>
      <c r="H19" s="198"/>
      <c r="I19" s="16"/>
      <c r="J19" s="17"/>
      <c r="K19" s="16">
        <v>0</v>
      </c>
      <c r="L19" s="251">
        <f t="shared" si="1"/>
        <v>0</v>
      </c>
      <c r="M19" s="694" t="e">
        <f t="shared" si="0"/>
        <v>#DIV/0!</v>
      </c>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C19" s="260"/>
      <c r="ED19" s="260"/>
      <c r="EE19" s="260"/>
      <c r="EF19" s="260"/>
      <c r="EG19" s="260"/>
      <c r="EH19" s="260"/>
      <c r="EI19" s="260"/>
      <c r="EJ19" s="260"/>
      <c r="EK19" s="260"/>
      <c r="EL19" s="260"/>
      <c r="EM19" s="260"/>
      <c r="EN19" s="260"/>
      <c r="EO19" s="260"/>
      <c r="EP19" s="260"/>
      <c r="EQ19" s="260"/>
      <c r="ER19" s="260"/>
      <c r="ES19" s="260"/>
      <c r="ET19" s="260"/>
      <c r="EU19" s="260"/>
      <c r="EV19" s="260"/>
      <c r="EW19" s="260"/>
      <c r="EX19" s="260"/>
      <c r="EY19" s="260"/>
      <c r="EZ19" s="260"/>
      <c r="FA19" s="260"/>
      <c r="FB19" s="260"/>
      <c r="FC19" s="260"/>
      <c r="FD19" s="260"/>
      <c r="FE19" s="260"/>
      <c r="FF19" s="260"/>
      <c r="FG19" s="260"/>
      <c r="FH19" s="260"/>
      <c r="FI19" s="260"/>
      <c r="FJ19" s="260"/>
      <c r="FK19" s="260"/>
      <c r="FL19" s="260"/>
      <c r="FM19" s="260"/>
      <c r="FN19" s="260"/>
      <c r="FO19" s="260"/>
      <c r="FP19" s="260"/>
      <c r="FQ19" s="260"/>
      <c r="FR19" s="260"/>
      <c r="FS19" s="260"/>
      <c r="FT19" s="260"/>
      <c r="FU19" s="260"/>
      <c r="FV19" s="260"/>
      <c r="FW19" s="260"/>
      <c r="FX19" s="260"/>
      <c r="FY19" s="260"/>
      <c r="FZ19" s="260"/>
      <c r="GA19" s="260"/>
      <c r="GB19" s="260"/>
      <c r="GC19" s="260"/>
      <c r="GD19" s="260"/>
      <c r="GE19" s="260"/>
      <c r="GF19" s="260"/>
      <c r="GG19" s="260"/>
      <c r="GH19" s="260"/>
      <c r="GI19" s="260"/>
      <c r="GJ19" s="260"/>
      <c r="GK19" s="260"/>
      <c r="GL19" s="260"/>
      <c r="GM19" s="260"/>
      <c r="GN19" s="260"/>
      <c r="GO19" s="260"/>
      <c r="GP19" s="260"/>
      <c r="GQ19" s="260"/>
      <c r="GR19" s="260"/>
      <c r="GS19" s="260"/>
      <c r="GT19" s="260"/>
      <c r="GU19" s="260"/>
      <c r="GV19" s="260"/>
      <c r="GW19" s="260"/>
      <c r="GX19" s="260"/>
      <c r="GY19" s="260"/>
      <c r="GZ19" s="260"/>
      <c r="HA19" s="260"/>
      <c r="HB19" s="260"/>
      <c r="HC19" s="260"/>
      <c r="HD19" s="260"/>
      <c r="HE19" s="260"/>
      <c r="HF19" s="260"/>
      <c r="HG19" s="260"/>
      <c r="HH19" s="260"/>
      <c r="HI19" s="260"/>
      <c r="HJ19" s="260"/>
      <c r="HK19" s="260"/>
      <c r="HL19" s="260"/>
      <c r="HM19" s="260"/>
      <c r="HN19" s="260"/>
      <c r="HO19" s="260"/>
      <c r="HP19" s="260"/>
      <c r="HQ19" s="260"/>
      <c r="HR19" s="260"/>
      <c r="HS19" s="260"/>
      <c r="HT19" s="260"/>
      <c r="HU19" s="260"/>
      <c r="HV19" s="260"/>
      <c r="HW19" s="260"/>
      <c r="HX19" s="260"/>
      <c r="HY19" s="260"/>
      <c r="HZ19" s="260"/>
      <c r="IA19" s="260"/>
      <c r="IB19" s="260"/>
      <c r="IC19" s="260"/>
      <c r="ID19" s="260"/>
      <c r="IE19" s="260"/>
      <c r="IF19" s="260"/>
      <c r="IG19" s="260"/>
      <c r="IH19" s="260"/>
      <c r="II19" s="260"/>
      <c r="IJ19" s="260"/>
      <c r="IK19" s="260"/>
      <c r="IL19" s="260"/>
      <c r="IM19" s="260"/>
      <c r="IN19" s="260"/>
    </row>
    <row r="20" spans="1:248" s="36" customFormat="1" ht="15.75" customHeight="1">
      <c r="A20" s="198"/>
      <c r="B20" s="371" t="s">
        <v>990</v>
      </c>
      <c r="C20" s="198" t="s">
        <v>1030</v>
      </c>
      <c r="D20" s="198"/>
      <c r="E20" s="465">
        <v>134</v>
      </c>
      <c r="F20" s="198"/>
      <c r="G20" s="465"/>
      <c r="H20" s="198"/>
      <c r="I20" s="16">
        <v>0</v>
      </c>
      <c r="J20" s="17"/>
      <c r="K20" s="16">
        <v>0</v>
      </c>
      <c r="L20" s="251"/>
      <c r="M20" s="694"/>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60"/>
      <c r="GQ20" s="260"/>
      <c r="GR20" s="260"/>
      <c r="GS20" s="260"/>
      <c r="GT20" s="260"/>
      <c r="GU20" s="260"/>
      <c r="GV20" s="260"/>
      <c r="GW20" s="260"/>
      <c r="GX20" s="260"/>
      <c r="GY20" s="260"/>
      <c r="GZ20" s="260"/>
      <c r="HA20" s="260"/>
      <c r="HB20" s="260"/>
      <c r="HC20" s="260"/>
      <c r="HD20" s="260"/>
      <c r="HE20" s="260"/>
      <c r="HF20" s="260"/>
      <c r="HG20" s="260"/>
      <c r="HH20" s="260"/>
      <c r="HI20" s="260"/>
      <c r="HJ20" s="260"/>
      <c r="HK20" s="260"/>
      <c r="HL20" s="260"/>
      <c r="HM20" s="260"/>
      <c r="HN20" s="260"/>
      <c r="HO20" s="260"/>
      <c r="HP20" s="260"/>
      <c r="HQ20" s="260"/>
      <c r="HR20" s="260"/>
      <c r="HS20" s="260"/>
      <c r="HT20" s="260"/>
      <c r="HU20" s="260"/>
      <c r="HV20" s="260"/>
      <c r="HW20" s="260"/>
      <c r="HX20" s="260"/>
      <c r="HY20" s="260"/>
      <c r="HZ20" s="260"/>
      <c r="IA20" s="260"/>
      <c r="IB20" s="260"/>
      <c r="IC20" s="260"/>
      <c r="ID20" s="260"/>
      <c r="IE20" s="260"/>
      <c r="IF20" s="260"/>
      <c r="IG20" s="260"/>
      <c r="IH20" s="260"/>
      <c r="II20" s="260"/>
      <c r="IJ20" s="260"/>
      <c r="IK20" s="260"/>
      <c r="IL20" s="260"/>
      <c r="IM20" s="260"/>
      <c r="IN20" s="260"/>
    </row>
    <row r="21" spans="1:248" s="36" customFormat="1" ht="15.75" customHeight="1">
      <c r="A21" s="198"/>
      <c r="B21" s="371" t="s">
        <v>1031</v>
      </c>
      <c r="C21" s="198" t="s">
        <v>1032</v>
      </c>
      <c r="D21" s="198"/>
      <c r="E21" s="465">
        <v>135</v>
      </c>
      <c r="F21" s="198"/>
      <c r="G21" s="465" t="s">
        <v>944</v>
      </c>
      <c r="H21" s="198"/>
      <c r="I21" s="16">
        <v>3695869420</v>
      </c>
      <c r="J21" s="17"/>
      <c r="K21" s="16">
        <v>4444686146</v>
      </c>
      <c r="L21" s="251">
        <f t="shared" si="1"/>
        <v>-748816726</v>
      </c>
      <c r="M21" s="694">
        <f t="shared" si="0"/>
        <v>-0.168474601221033</v>
      </c>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260"/>
      <c r="EY21" s="260"/>
      <c r="EZ21" s="260"/>
      <c r="FA21" s="260"/>
      <c r="FB21" s="260"/>
      <c r="FC21" s="260"/>
      <c r="FD21" s="260"/>
      <c r="FE21" s="260"/>
      <c r="FF21" s="260"/>
      <c r="FG21" s="260"/>
      <c r="FH21" s="260"/>
      <c r="FI21" s="260"/>
      <c r="FJ21" s="260"/>
      <c r="FK21" s="260"/>
      <c r="FL21" s="260"/>
      <c r="FM21" s="260"/>
      <c r="FN21" s="260"/>
      <c r="FO21" s="260"/>
      <c r="FP21" s="260"/>
      <c r="FQ21" s="260"/>
      <c r="FR21" s="260"/>
      <c r="FS21" s="260"/>
      <c r="FT21" s="260"/>
      <c r="FU21" s="260"/>
      <c r="FV21" s="260"/>
      <c r="FW21" s="260"/>
      <c r="FX21" s="260"/>
      <c r="FY21" s="260"/>
      <c r="FZ21" s="260"/>
      <c r="GA21" s="260"/>
      <c r="GB21" s="260"/>
      <c r="GC21" s="260"/>
      <c r="GD21" s="260"/>
      <c r="GE21" s="260"/>
      <c r="GF21" s="260"/>
      <c r="GG21" s="260"/>
      <c r="GH21" s="260"/>
      <c r="GI21" s="260"/>
      <c r="GJ21" s="260"/>
      <c r="GK21" s="260"/>
      <c r="GL21" s="260"/>
      <c r="GM21" s="260"/>
      <c r="GN21" s="260"/>
      <c r="GO21" s="260"/>
      <c r="GP21" s="260"/>
      <c r="GQ21" s="260"/>
      <c r="GR21" s="260"/>
      <c r="GS21" s="260"/>
      <c r="GT21" s="260"/>
      <c r="GU21" s="260"/>
      <c r="GV21" s="260"/>
      <c r="GW21" s="260"/>
      <c r="GX21" s="260"/>
      <c r="GY21" s="260"/>
      <c r="GZ21" s="260"/>
      <c r="HA21" s="260"/>
      <c r="HB21" s="260"/>
      <c r="HC21" s="260"/>
      <c r="HD21" s="260"/>
      <c r="HE21" s="260"/>
      <c r="HF21" s="260"/>
      <c r="HG21" s="260"/>
      <c r="HH21" s="260"/>
      <c r="HI21" s="260"/>
      <c r="HJ21" s="260"/>
      <c r="HK21" s="260"/>
      <c r="HL21" s="260"/>
      <c r="HM21" s="260"/>
      <c r="HN21" s="260"/>
      <c r="HO21" s="260"/>
      <c r="HP21" s="260"/>
      <c r="HQ21" s="260"/>
      <c r="HR21" s="260"/>
      <c r="HS21" s="260"/>
      <c r="HT21" s="260"/>
      <c r="HU21" s="260"/>
      <c r="HV21" s="260"/>
      <c r="HW21" s="260"/>
      <c r="HX21" s="260"/>
      <c r="HY21" s="260"/>
      <c r="HZ21" s="260"/>
      <c r="IA21" s="260"/>
      <c r="IB21" s="260"/>
      <c r="IC21" s="260"/>
      <c r="ID21" s="260"/>
      <c r="IE21" s="260"/>
      <c r="IF21" s="260"/>
      <c r="IG21" s="260"/>
      <c r="IH21" s="260"/>
      <c r="II21" s="260"/>
      <c r="IJ21" s="260"/>
      <c r="IK21" s="260"/>
      <c r="IL21" s="260"/>
      <c r="IM21" s="260"/>
      <c r="IN21" s="260"/>
    </row>
    <row r="22" spans="1:248" s="36" customFormat="1" ht="15.75" customHeight="1">
      <c r="A22" s="198"/>
      <c r="B22" s="371" t="s">
        <v>1033</v>
      </c>
      <c r="C22" s="198" t="s">
        <v>1034</v>
      </c>
      <c r="D22" s="198"/>
      <c r="E22" s="465">
        <v>139</v>
      </c>
      <c r="F22" s="198"/>
      <c r="G22" s="465"/>
      <c r="H22" s="198"/>
      <c r="I22" s="16">
        <f>-1418046325-'[2]btdc2012'!K15</f>
        <v>-1800968316</v>
      </c>
      <c r="J22" s="17"/>
      <c r="K22" s="16">
        <v>-1418046325</v>
      </c>
      <c r="L22" s="251">
        <f t="shared" si="1"/>
        <v>-382921991</v>
      </c>
      <c r="M22" s="694">
        <f t="shared" si="0"/>
        <v>0.2700348953691622</v>
      </c>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C22" s="260"/>
      <c r="ED22" s="260"/>
      <c r="EE22" s="260"/>
      <c r="EF22" s="260"/>
      <c r="EG22" s="260"/>
      <c r="EH22" s="260"/>
      <c r="EI22" s="260"/>
      <c r="EJ22" s="260"/>
      <c r="EK22" s="260"/>
      <c r="EL22" s="260"/>
      <c r="EM22" s="260"/>
      <c r="EN22" s="260"/>
      <c r="EO22" s="260"/>
      <c r="EP22" s="260"/>
      <c r="EQ22" s="260"/>
      <c r="ER22" s="260"/>
      <c r="ES22" s="260"/>
      <c r="ET22" s="260"/>
      <c r="EU22" s="260"/>
      <c r="EV22" s="260"/>
      <c r="EW22" s="260"/>
      <c r="EX22" s="260"/>
      <c r="EY22" s="260"/>
      <c r="EZ22" s="260"/>
      <c r="FA22" s="260"/>
      <c r="FB22" s="260"/>
      <c r="FC22" s="260"/>
      <c r="FD22" s="260"/>
      <c r="FE22" s="260"/>
      <c r="FF22" s="260"/>
      <c r="FG22" s="260"/>
      <c r="FH22" s="260"/>
      <c r="FI22" s="260"/>
      <c r="FJ22" s="260"/>
      <c r="FK22" s="260"/>
      <c r="FL22" s="260"/>
      <c r="FM22" s="260"/>
      <c r="FN22" s="260"/>
      <c r="FO22" s="260"/>
      <c r="FP22" s="260"/>
      <c r="FQ22" s="260"/>
      <c r="FR22" s="260"/>
      <c r="FS22" s="260"/>
      <c r="FT22" s="260"/>
      <c r="FU22" s="260"/>
      <c r="FV22" s="260"/>
      <c r="FW22" s="260"/>
      <c r="FX22" s="260"/>
      <c r="FY22" s="260"/>
      <c r="FZ22" s="260"/>
      <c r="GA22" s="260"/>
      <c r="GB22" s="260"/>
      <c r="GC22" s="260"/>
      <c r="GD22" s="260"/>
      <c r="GE22" s="260"/>
      <c r="GF22" s="260"/>
      <c r="GG22" s="260"/>
      <c r="GH22" s="260"/>
      <c r="GI22" s="260"/>
      <c r="GJ22" s="260"/>
      <c r="GK22" s="260"/>
      <c r="GL22" s="260"/>
      <c r="GM22" s="260"/>
      <c r="GN22" s="260"/>
      <c r="GO22" s="260"/>
      <c r="GP22" s="260"/>
      <c r="GQ22" s="260"/>
      <c r="GR22" s="260"/>
      <c r="GS22" s="260"/>
      <c r="GT22" s="260"/>
      <c r="GU22" s="260"/>
      <c r="GV22" s="260"/>
      <c r="GW22" s="260"/>
      <c r="GX22" s="260"/>
      <c r="GY22" s="260"/>
      <c r="GZ22" s="260"/>
      <c r="HA22" s="260"/>
      <c r="HB22" s="260"/>
      <c r="HC22" s="260"/>
      <c r="HD22" s="260"/>
      <c r="HE22" s="260"/>
      <c r="HF22" s="260"/>
      <c r="HG22" s="260"/>
      <c r="HH22" s="260"/>
      <c r="HI22" s="260"/>
      <c r="HJ22" s="260"/>
      <c r="HK22" s="260"/>
      <c r="HL22" s="260"/>
      <c r="HM22" s="260"/>
      <c r="HN22" s="260"/>
      <c r="HO22" s="260"/>
      <c r="HP22" s="260"/>
      <c r="HQ22" s="260"/>
      <c r="HR22" s="260"/>
      <c r="HS22" s="260"/>
      <c r="HT22" s="260"/>
      <c r="HU22" s="260"/>
      <c r="HV22" s="260"/>
      <c r="HW22" s="260"/>
      <c r="HX22" s="260"/>
      <c r="HY22" s="260"/>
      <c r="HZ22" s="260"/>
      <c r="IA22" s="260"/>
      <c r="IB22" s="260"/>
      <c r="IC22" s="260"/>
      <c r="ID22" s="260"/>
      <c r="IE22" s="260"/>
      <c r="IF22" s="260"/>
      <c r="IG22" s="260"/>
      <c r="IH22" s="260"/>
      <c r="II22" s="260"/>
      <c r="IJ22" s="260"/>
      <c r="IK22" s="260"/>
      <c r="IL22" s="260"/>
      <c r="IM22" s="260"/>
      <c r="IN22" s="260"/>
    </row>
    <row r="23" spans="1:248" s="36" customFormat="1" ht="30" customHeight="1">
      <c r="A23" s="186" t="s">
        <v>160</v>
      </c>
      <c r="B23" s="186" t="s">
        <v>1035</v>
      </c>
      <c r="C23" s="186"/>
      <c r="D23" s="186"/>
      <c r="E23" s="462">
        <v>140</v>
      </c>
      <c r="F23" s="186"/>
      <c r="G23" s="462" t="s">
        <v>945</v>
      </c>
      <c r="H23" s="186"/>
      <c r="I23" s="160">
        <f>SUM(I24:I25)</f>
        <v>68389556091</v>
      </c>
      <c r="J23" s="463"/>
      <c r="K23" s="160">
        <f>SUM(K24:K25)</f>
        <v>48749543678</v>
      </c>
      <c r="L23" s="251">
        <f t="shared" si="1"/>
        <v>19640012413</v>
      </c>
      <c r="M23" s="694">
        <f t="shared" si="0"/>
        <v>0.40287582059692734</v>
      </c>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c r="EA23" s="260"/>
      <c r="EB23" s="260"/>
      <c r="EC23" s="260"/>
      <c r="ED23" s="260"/>
      <c r="EE23" s="260"/>
      <c r="EF23" s="260"/>
      <c r="EG23" s="260"/>
      <c r="EH23" s="260"/>
      <c r="EI23" s="260"/>
      <c r="EJ23" s="260"/>
      <c r="EK23" s="260"/>
      <c r="EL23" s="260"/>
      <c r="EM23" s="260"/>
      <c r="EN23" s="260"/>
      <c r="EO23" s="260"/>
      <c r="EP23" s="260"/>
      <c r="EQ23" s="260"/>
      <c r="ER23" s="260"/>
      <c r="ES23" s="260"/>
      <c r="ET23" s="260"/>
      <c r="EU23" s="260"/>
      <c r="EV23" s="260"/>
      <c r="EW23" s="260"/>
      <c r="EX23" s="260"/>
      <c r="EY23" s="260"/>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K23" s="260"/>
      <c r="GL23" s="260"/>
      <c r="GM23" s="260"/>
      <c r="GN23" s="260"/>
      <c r="GO23" s="260"/>
      <c r="GP23" s="260"/>
      <c r="GQ23" s="260"/>
      <c r="GR23" s="260"/>
      <c r="GS23" s="260"/>
      <c r="GT23" s="260"/>
      <c r="GU23" s="260"/>
      <c r="GV23" s="260"/>
      <c r="GW23" s="260"/>
      <c r="GX23" s="260"/>
      <c r="GY23" s="260"/>
      <c r="GZ23" s="260"/>
      <c r="HA23" s="260"/>
      <c r="HB23" s="260"/>
      <c r="HC23" s="260"/>
      <c r="HD23" s="260"/>
      <c r="HE23" s="260"/>
      <c r="HF23" s="260"/>
      <c r="HG23" s="260"/>
      <c r="HH23" s="260"/>
      <c r="HI23" s="260"/>
      <c r="HJ23" s="260"/>
      <c r="HK23" s="260"/>
      <c r="HL23" s="260"/>
      <c r="HM23" s="260"/>
      <c r="HN23" s="260"/>
      <c r="HO23" s="260"/>
      <c r="HP23" s="260"/>
      <c r="HQ23" s="260"/>
      <c r="HR23" s="260"/>
      <c r="HS23" s="260"/>
      <c r="HT23" s="260"/>
      <c r="HU23" s="260"/>
      <c r="HV23" s="260"/>
      <c r="HW23" s="260"/>
      <c r="HX23" s="260"/>
      <c r="HY23" s="260"/>
      <c r="HZ23" s="260"/>
      <c r="IA23" s="260"/>
      <c r="IB23" s="260"/>
      <c r="IC23" s="260"/>
      <c r="ID23" s="260"/>
      <c r="IE23" s="260"/>
      <c r="IF23" s="260"/>
      <c r="IG23" s="260"/>
      <c r="IH23" s="260"/>
      <c r="II23" s="260"/>
      <c r="IJ23" s="260"/>
      <c r="IK23" s="260"/>
      <c r="IL23" s="260"/>
      <c r="IM23" s="260"/>
      <c r="IN23" s="260"/>
    </row>
    <row r="24" spans="1:248" s="36" customFormat="1" ht="15.75" customHeight="1">
      <c r="A24" s="198"/>
      <c r="B24" s="371" t="s">
        <v>981</v>
      </c>
      <c r="C24" s="198" t="s">
        <v>1036</v>
      </c>
      <c r="D24" s="198"/>
      <c r="E24" s="465">
        <v>141</v>
      </c>
      <c r="F24" s="198"/>
      <c r="G24" s="465"/>
      <c r="H24" s="198"/>
      <c r="I24" s="16">
        <v>69126601326</v>
      </c>
      <c r="J24" s="444"/>
      <c r="K24" s="16">
        <v>49486588913</v>
      </c>
      <c r="L24" s="251">
        <f t="shared" si="1"/>
        <v>19640012413</v>
      </c>
      <c r="M24" s="694">
        <f t="shared" si="0"/>
        <v>0.396875453418868</v>
      </c>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260"/>
      <c r="EN24" s="260"/>
      <c r="EO24" s="260"/>
      <c r="EP24" s="260"/>
      <c r="EQ24" s="260"/>
      <c r="ER24" s="260"/>
      <c r="ES24" s="260"/>
      <c r="ET24" s="260"/>
      <c r="EU24" s="260"/>
      <c r="EV24" s="260"/>
      <c r="EW24" s="260"/>
      <c r="EX24" s="260"/>
      <c r="EY24" s="260"/>
      <c r="EZ24" s="260"/>
      <c r="FA24" s="260"/>
      <c r="FB24" s="260"/>
      <c r="FC24" s="260"/>
      <c r="FD24" s="260"/>
      <c r="FE24" s="260"/>
      <c r="FF24" s="260"/>
      <c r="FG24" s="260"/>
      <c r="FH24" s="260"/>
      <c r="FI24" s="260"/>
      <c r="FJ24" s="260"/>
      <c r="FK24" s="260"/>
      <c r="FL24" s="260"/>
      <c r="FM24" s="260"/>
      <c r="FN24" s="260"/>
      <c r="FO24" s="260"/>
      <c r="FP24" s="260"/>
      <c r="FQ24" s="260"/>
      <c r="FR24" s="260"/>
      <c r="FS24" s="260"/>
      <c r="FT24" s="260"/>
      <c r="FU24" s="260"/>
      <c r="FV24" s="260"/>
      <c r="FW24" s="260"/>
      <c r="FX24" s="260"/>
      <c r="FY24" s="260"/>
      <c r="FZ24" s="260"/>
      <c r="GA24" s="260"/>
      <c r="GB24" s="260"/>
      <c r="GC24" s="260"/>
      <c r="GD24" s="260"/>
      <c r="GE24" s="260"/>
      <c r="GF24" s="260"/>
      <c r="GG24" s="260"/>
      <c r="GH24" s="260"/>
      <c r="GI24" s="260"/>
      <c r="GJ24" s="260"/>
      <c r="GK24" s="260"/>
      <c r="GL24" s="260"/>
      <c r="GM24" s="260"/>
      <c r="GN24" s="260"/>
      <c r="GO24" s="260"/>
      <c r="GP24" s="260"/>
      <c r="GQ24" s="260"/>
      <c r="GR24" s="260"/>
      <c r="GS24" s="260"/>
      <c r="GT24" s="260"/>
      <c r="GU24" s="260"/>
      <c r="GV24" s="260"/>
      <c r="GW24" s="260"/>
      <c r="GX24" s="260"/>
      <c r="GY24" s="260"/>
      <c r="GZ24" s="260"/>
      <c r="HA24" s="260"/>
      <c r="HB24" s="260"/>
      <c r="HC24" s="260"/>
      <c r="HD24" s="260"/>
      <c r="HE24" s="260"/>
      <c r="HF24" s="260"/>
      <c r="HG24" s="260"/>
      <c r="HH24" s="260"/>
      <c r="HI24" s="260"/>
      <c r="HJ24" s="260"/>
      <c r="HK24" s="260"/>
      <c r="HL24" s="260"/>
      <c r="HM24" s="260"/>
      <c r="HN24" s="260"/>
      <c r="HO24" s="260"/>
      <c r="HP24" s="260"/>
      <c r="HQ24" s="260"/>
      <c r="HR24" s="260"/>
      <c r="HS24" s="260"/>
      <c r="HT24" s="260"/>
      <c r="HU24" s="260"/>
      <c r="HV24" s="260"/>
      <c r="HW24" s="260"/>
      <c r="HX24" s="260"/>
      <c r="HY24" s="260"/>
      <c r="HZ24" s="260"/>
      <c r="IA24" s="260"/>
      <c r="IB24" s="260"/>
      <c r="IC24" s="260"/>
      <c r="ID24" s="260"/>
      <c r="IE24" s="260"/>
      <c r="IF24" s="260"/>
      <c r="IG24" s="260"/>
      <c r="IH24" s="260"/>
      <c r="II24" s="260"/>
      <c r="IJ24" s="260"/>
      <c r="IK24" s="260"/>
      <c r="IL24" s="260"/>
      <c r="IM24" s="260"/>
      <c r="IN24" s="260"/>
    </row>
    <row r="25" spans="1:248" s="36" customFormat="1" ht="15.75" customHeight="1">
      <c r="A25" s="198"/>
      <c r="B25" s="371" t="s">
        <v>984</v>
      </c>
      <c r="C25" s="198" t="s">
        <v>1037</v>
      </c>
      <c r="D25" s="198"/>
      <c r="E25" s="465">
        <v>149</v>
      </c>
      <c r="F25" s="198"/>
      <c r="G25" s="465"/>
      <c r="H25" s="198"/>
      <c r="I25" s="16">
        <v>-737045235</v>
      </c>
      <c r="J25" s="17"/>
      <c r="K25" s="16">
        <v>-737045235</v>
      </c>
      <c r="L25" s="251">
        <f t="shared" si="1"/>
        <v>0</v>
      </c>
      <c r="M25" s="694">
        <f t="shared" si="0"/>
        <v>0</v>
      </c>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c r="DR25" s="260"/>
      <c r="DS25" s="260"/>
      <c r="DT25" s="260"/>
      <c r="DU25" s="260"/>
      <c r="DV25" s="260"/>
      <c r="DW25" s="260"/>
      <c r="DX25" s="260"/>
      <c r="DY25" s="260"/>
      <c r="DZ25" s="260"/>
      <c r="EA25" s="260"/>
      <c r="EB25" s="260"/>
      <c r="EC25" s="260"/>
      <c r="ED25" s="260"/>
      <c r="EE25" s="260"/>
      <c r="EF25" s="260"/>
      <c r="EG25" s="260"/>
      <c r="EH25" s="260"/>
      <c r="EI25" s="260"/>
      <c r="EJ25" s="260"/>
      <c r="EK25" s="260"/>
      <c r="EL25" s="260"/>
      <c r="EM25" s="260"/>
      <c r="EN25" s="260"/>
      <c r="EO25" s="260"/>
      <c r="EP25" s="260"/>
      <c r="EQ25" s="260"/>
      <c r="ER25" s="260"/>
      <c r="ES25" s="260"/>
      <c r="ET25" s="260"/>
      <c r="EU25" s="260"/>
      <c r="EV25" s="260"/>
      <c r="EW25" s="260"/>
      <c r="EX25" s="260"/>
      <c r="EY25" s="260"/>
      <c r="EZ25" s="260"/>
      <c r="FA25" s="260"/>
      <c r="FB25" s="260"/>
      <c r="FC25" s="260"/>
      <c r="FD25" s="260"/>
      <c r="FE25" s="260"/>
      <c r="FF25" s="260"/>
      <c r="FG25" s="260"/>
      <c r="FH25" s="260"/>
      <c r="FI25" s="260"/>
      <c r="FJ25" s="260"/>
      <c r="FK25" s="260"/>
      <c r="FL25" s="260"/>
      <c r="FM25" s="260"/>
      <c r="FN25" s="260"/>
      <c r="FO25" s="260"/>
      <c r="FP25" s="260"/>
      <c r="FQ25" s="260"/>
      <c r="FR25" s="260"/>
      <c r="FS25" s="260"/>
      <c r="FT25" s="260"/>
      <c r="FU25" s="260"/>
      <c r="FV25" s="260"/>
      <c r="FW25" s="260"/>
      <c r="FX25" s="260"/>
      <c r="FY25" s="260"/>
      <c r="FZ25" s="260"/>
      <c r="GA25" s="260"/>
      <c r="GB25" s="260"/>
      <c r="GC25" s="260"/>
      <c r="GD25" s="260"/>
      <c r="GE25" s="260"/>
      <c r="GF25" s="260"/>
      <c r="GG25" s="260"/>
      <c r="GH25" s="260"/>
      <c r="GI25" s="260"/>
      <c r="GJ25" s="260"/>
      <c r="GK25" s="260"/>
      <c r="GL25" s="260"/>
      <c r="GM25" s="260"/>
      <c r="GN25" s="260"/>
      <c r="GO25" s="260"/>
      <c r="GP25" s="260"/>
      <c r="GQ25" s="260"/>
      <c r="GR25" s="260"/>
      <c r="GS25" s="260"/>
      <c r="GT25" s="260"/>
      <c r="GU25" s="260"/>
      <c r="GV25" s="260"/>
      <c r="GW25" s="260"/>
      <c r="GX25" s="260"/>
      <c r="GY25" s="260"/>
      <c r="GZ25" s="260"/>
      <c r="HA25" s="260"/>
      <c r="HB25" s="260"/>
      <c r="HC25" s="260"/>
      <c r="HD25" s="260"/>
      <c r="HE25" s="260"/>
      <c r="HF25" s="260"/>
      <c r="HG25" s="260"/>
      <c r="HH25" s="260"/>
      <c r="HI25" s="260"/>
      <c r="HJ25" s="260"/>
      <c r="HK25" s="260"/>
      <c r="HL25" s="260"/>
      <c r="HM25" s="260"/>
      <c r="HN25" s="260"/>
      <c r="HO25" s="260"/>
      <c r="HP25" s="260"/>
      <c r="HQ25" s="260"/>
      <c r="HR25" s="260"/>
      <c r="HS25" s="260"/>
      <c r="HT25" s="260"/>
      <c r="HU25" s="260"/>
      <c r="HV25" s="260"/>
      <c r="HW25" s="260"/>
      <c r="HX25" s="260"/>
      <c r="HY25" s="260"/>
      <c r="HZ25" s="260"/>
      <c r="IA25" s="260"/>
      <c r="IB25" s="260"/>
      <c r="IC25" s="260"/>
      <c r="ID25" s="260"/>
      <c r="IE25" s="260"/>
      <c r="IF25" s="260"/>
      <c r="IG25" s="260"/>
      <c r="IH25" s="260"/>
      <c r="II25" s="260"/>
      <c r="IJ25" s="260"/>
      <c r="IK25" s="260"/>
      <c r="IL25" s="260"/>
      <c r="IM25" s="260"/>
      <c r="IN25" s="260"/>
    </row>
    <row r="26" spans="1:248" s="36" customFormat="1" ht="30" customHeight="1">
      <c r="A26" s="186" t="s">
        <v>1038</v>
      </c>
      <c r="B26" s="186" t="s">
        <v>1039</v>
      </c>
      <c r="C26" s="186"/>
      <c r="D26" s="186"/>
      <c r="E26" s="462">
        <v>150</v>
      </c>
      <c r="F26" s="186"/>
      <c r="G26" s="462"/>
      <c r="H26" s="186"/>
      <c r="I26" s="160">
        <f>SUM(I27:I31)</f>
        <v>16027748583</v>
      </c>
      <c r="J26" s="463"/>
      <c r="K26" s="160">
        <f>SUM(K27:K31)</f>
        <v>23262965039</v>
      </c>
      <c r="L26" s="251">
        <f t="shared" si="1"/>
        <v>-7235216456</v>
      </c>
      <c r="M26" s="694">
        <f t="shared" si="0"/>
        <v>-0.3110186704003669</v>
      </c>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c r="EA26" s="260"/>
      <c r="EB26" s="260"/>
      <c r="EC26" s="260"/>
      <c r="ED26" s="260"/>
      <c r="EE26" s="260"/>
      <c r="EF26" s="260"/>
      <c r="EG26" s="260"/>
      <c r="EH26" s="260"/>
      <c r="EI26" s="260"/>
      <c r="EJ26" s="260"/>
      <c r="EK26" s="260"/>
      <c r="EL26" s="260"/>
      <c r="EM26" s="260"/>
      <c r="EN26" s="260"/>
      <c r="EO26" s="260"/>
      <c r="EP26" s="260"/>
      <c r="EQ26" s="260"/>
      <c r="ER26" s="260"/>
      <c r="ES26" s="260"/>
      <c r="ET26" s="260"/>
      <c r="EU26" s="260"/>
      <c r="EV26" s="260"/>
      <c r="EW26" s="260"/>
      <c r="EX26" s="260"/>
      <c r="EY26" s="260"/>
      <c r="EZ26" s="260"/>
      <c r="FA26" s="260"/>
      <c r="FB26" s="260"/>
      <c r="FC26" s="260"/>
      <c r="FD26" s="260"/>
      <c r="FE26" s="260"/>
      <c r="FF26" s="260"/>
      <c r="FG26" s="260"/>
      <c r="FH26" s="260"/>
      <c r="FI26" s="260"/>
      <c r="FJ26" s="260"/>
      <c r="FK26" s="260"/>
      <c r="FL26" s="260"/>
      <c r="FM26" s="260"/>
      <c r="FN26" s="260"/>
      <c r="FO26" s="260"/>
      <c r="FP26" s="260"/>
      <c r="FQ26" s="260"/>
      <c r="FR26" s="260"/>
      <c r="FS26" s="260"/>
      <c r="FT26" s="260"/>
      <c r="FU26" s="260"/>
      <c r="FV26" s="260"/>
      <c r="FW26" s="260"/>
      <c r="FX26" s="260"/>
      <c r="FY26" s="260"/>
      <c r="FZ26" s="260"/>
      <c r="GA26" s="260"/>
      <c r="GB26" s="260"/>
      <c r="GC26" s="260"/>
      <c r="GD26" s="260"/>
      <c r="GE26" s="260"/>
      <c r="GF26" s="260"/>
      <c r="GG26" s="260"/>
      <c r="GH26" s="260"/>
      <c r="GI26" s="260"/>
      <c r="GJ26" s="260"/>
      <c r="GK26" s="260"/>
      <c r="GL26" s="260"/>
      <c r="GM26" s="260"/>
      <c r="GN26" s="260"/>
      <c r="GO26" s="260"/>
      <c r="GP26" s="260"/>
      <c r="GQ26" s="260"/>
      <c r="GR26" s="260"/>
      <c r="GS26" s="260"/>
      <c r="GT26" s="260"/>
      <c r="GU26" s="260"/>
      <c r="GV26" s="260"/>
      <c r="GW26" s="260"/>
      <c r="GX26" s="260"/>
      <c r="GY26" s="260"/>
      <c r="GZ26" s="260"/>
      <c r="HA26" s="260"/>
      <c r="HB26" s="260"/>
      <c r="HC26" s="260"/>
      <c r="HD26" s="260"/>
      <c r="HE26" s="260"/>
      <c r="HF26" s="260"/>
      <c r="HG26" s="260"/>
      <c r="HH26" s="260"/>
      <c r="HI26" s="260"/>
      <c r="HJ26" s="260"/>
      <c r="HK26" s="260"/>
      <c r="HL26" s="260"/>
      <c r="HM26" s="260"/>
      <c r="HN26" s="260"/>
      <c r="HO26" s="260"/>
      <c r="HP26" s="260"/>
      <c r="HQ26" s="260"/>
      <c r="HR26" s="260"/>
      <c r="HS26" s="260"/>
      <c r="HT26" s="260"/>
      <c r="HU26" s="260"/>
      <c r="HV26" s="260"/>
      <c r="HW26" s="260"/>
      <c r="HX26" s="260"/>
      <c r="HY26" s="260"/>
      <c r="HZ26" s="260"/>
      <c r="IA26" s="260"/>
      <c r="IB26" s="260"/>
      <c r="IC26" s="260"/>
      <c r="ID26" s="260"/>
      <c r="IE26" s="260"/>
      <c r="IF26" s="260"/>
      <c r="IG26" s="260"/>
      <c r="IH26" s="260"/>
      <c r="II26" s="260"/>
      <c r="IJ26" s="260"/>
      <c r="IK26" s="260"/>
      <c r="IL26" s="260"/>
      <c r="IM26" s="260"/>
      <c r="IN26" s="260"/>
    </row>
    <row r="27" spans="1:248" s="36" customFormat="1" ht="15.75" customHeight="1">
      <c r="A27" s="186"/>
      <c r="B27" s="371" t="s">
        <v>981</v>
      </c>
      <c r="C27" s="198" t="s">
        <v>1040</v>
      </c>
      <c r="D27" s="198"/>
      <c r="E27" s="465">
        <v>151</v>
      </c>
      <c r="F27" s="198"/>
      <c r="G27" s="465"/>
      <c r="H27" s="198"/>
      <c r="I27" s="16">
        <v>243275006</v>
      </c>
      <c r="J27" s="444"/>
      <c r="K27" s="16">
        <v>144602539</v>
      </c>
      <c r="L27" s="251">
        <f t="shared" si="1"/>
        <v>98672467</v>
      </c>
      <c r="M27" s="694">
        <f t="shared" si="0"/>
        <v>0.6823702244951592</v>
      </c>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0"/>
      <c r="DY27" s="260"/>
      <c r="DZ27" s="260"/>
      <c r="EA27" s="260"/>
      <c r="EB27" s="260"/>
      <c r="EC27" s="260"/>
      <c r="ED27" s="260"/>
      <c r="EE27" s="260"/>
      <c r="EF27" s="260"/>
      <c r="EG27" s="260"/>
      <c r="EH27" s="260"/>
      <c r="EI27" s="260"/>
      <c r="EJ27" s="260"/>
      <c r="EK27" s="260"/>
      <c r="EL27" s="260"/>
      <c r="EM27" s="260"/>
      <c r="EN27" s="260"/>
      <c r="EO27" s="260"/>
      <c r="EP27" s="260"/>
      <c r="EQ27" s="260"/>
      <c r="ER27" s="260"/>
      <c r="ES27" s="260"/>
      <c r="ET27" s="260"/>
      <c r="EU27" s="260"/>
      <c r="EV27" s="260"/>
      <c r="EW27" s="260"/>
      <c r="EX27" s="260"/>
      <c r="EY27" s="260"/>
      <c r="EZ27" s="260"/>
      <c r="FA27" s="260"/>
      <c r="FB27" s="260"/>
      <c r="FC27" s="260"/>
      <c r="FD27" s="260"/>
      <c r="FE27" s="260"/>
      <c r="FF27" s="260"/>
      <c r="FG27" s="260"/>
      <c r="FH27" s="260"/>
      <c r="FI27" s="260"/>
      <c r="FJ27" s="260"/>
      <c r="FK27" s="260"/>
      <c r="FL27" s="260"/>
      <c r="FM27" s="260"/>
      <c r="FN27" s="260"/>
      <c r="FO27" s="260"/>
      <c r="FP27" s="260"/>
      <c r="FQ27" s="260"/>
      <c r="FR27" s="260"/>
      <c r="FS27" s="260"/>
      <c r="FT27" s="260"/>
      <c r="FU27" s="260"/>
      <c r="FV27" s="260"/>
      <c r="FW27" s="260"/>
      <c r="FX27" s="260"/>
      <c r="FY27" s="260"/>
      <c r="FZ27" s="260"/>
      <c r="GA27" s="260"/>
      <c r="GB27" s="260"/>
      <c r="GC27" s="260"/>
      <c r="GD27" s="260"/>
      <c r="GE27" s="260"/>
      <c r="GF27" s="260"/>
      <c r="GG27" s="260"/>
      <c r="GH27" s="260"/>
      <c r="GI27" s="260"/>
      <c r="GJ27" s="260"/>
      <c r="GK27" s="260"/>
      <c r="GL27" s="260"/>
      <c r="GM27" s="260"/>
      <c r="GN27" s="260"/>
      <c r="GO27" s="260"/>
      <c r="GP27" s="260"/>
      <c r="GQ27" s="260"/>
      <c r="GR27" s="260"/>
      <c r="GS27" s="260"/>
      <c r="GT27" s="260"/>
      <c r="GU27" s="260"/>
      <c r="GV27" s="260"/>
      <c r="GW27" s="260"/>
      <c r="GX27" s="260"/>
      <c r="GY27" s="260"/>
      <c r="GZ27" s="260"/>
      <c r="HA27" s="260"/>
      <c r="HB27" s="260"/>
      <c r="HC27" s="260"/>
      <c r="HD27" s="260"/>
      <c r="HE27" s="260"/>
      <c r="HF27" s="260"/>
      <c r="HG27" s="260"/>
      <c r="HH27" s="260"/>
      <c r="HI27" s="260"/>
      <c r="HJ27" s="260"/>
      <c r="HK27" s="260"/>
      <c r="HL27" s="260"/>
      <c r="HM27" s="260"/>
      <c r="HN27" s="260"/>
      <c r="HO27" s="260"/>
      <c r="HP27" s="260"/>
      <c r="HQ27" s="260"/>
      <c r="HR27" s="260"/>
      <c r="HS27" s="260"/>
      <c r="HT27" s="260"/>
      <c r="HU27" s="260"/>
      <c r="HV27" s="260"/>
      <c r="HW27" s="260"/>
      <c r="HX27" s="260"/>
      <c r="HY27" s="260"/>
      <c r="HZ27" s="260"/>
      <c r="IA27" s="260"/>
      <c r="IB27" s="260"/>
      <c r="IC27" s="260"/>
      <c r="ID27" s="260"/>
      <c r="IE27" s="260"/>
      <c r="IF27" s="260"/>
      <c r="IG27" s="260"/>
      <c r="IH27" s="260"/>
      <c r="II27" s="260"/>
      <c r="IJ27" s="260"/>
      <c r="IK27" s="260"/>
      <c r="IL27" s="260"/>
      <c r="IM27" s="260"/>
      <c r="IN27" s="260"/>
    </row>
    <row r="28" spans="1:21" s="396" customFormat="1" ht="15.75" customHeight="1">
      <c r="A28" s="198"/>
      <c r="B28" s="371" t="s">
        <v>984</v>
      </c>
      <c r="C28" s="198" t="s">
        <v>1041</v>
      </c>
      <c r="D28" s="198"/>
      <c r="E28" s="465">
        <v>152</v>
      </c>
      <c r="F28" s="198"/>
      <c r="G28" s="465"/>
      <c r="H28" s="198"/>
      <c r="I28" s="16">
        <v>1282169153</v>
      </c>
      <c r="J28" s="17"/>
      <c r="K28" s="16">
        <v>1147931032</v>
      </c>
      <c r="L28" s="251">
        <f t="shared" si="1"/>
        <v>134238121</v>
      </c>
      <c r="M28" s="694">
        <f t="shared" si="0"/>
        <v>0.11693918646499313</v>
      </c>
      <c r="N28" s="36"/>
      <c r="O28" s="36"/>
      <c r="P28" s="36"/>
      <c r="Q28" s="36"/>
      <c r="R28" s="36"/>
      <c r="S28" s="36"/>
      <c r="T28" s="36"/>
      <c r="U28" s="36"/>
    </row>
    <row r="29" spans="1:21" s="396" customFormat="1" ht="15.75" customHeight="1">
      <c r="A29" s="198"/>
      <c r="B29" s="371" t="s">
        <v>987</v>
      </c>
      <c r="C29" s="198" t="s">
        <v>1042</v>
      </c>
      <c r="D29" s="198"/>
      <c r="E29" s="465">
        <v>154</v>
      </c>
      <c r="F29" s="198"/>
      <c r="G29" s="462"/>
      <c r="H29" s="198"/>
      <c r="I29" s="16">
        <v>0</v>
      </c>
      <c r="J29" s="17"/>
      <c r="K29" s="16">
        <v>0</v>
      </c>
      <c r="L29" s="251">
        <f t="shared" si="1"/>
        <v>0</v>
      </c>
      <c r="M29" s="694" t="e">
        <f t="shared" si="0"/>
        <v>#DIV/0!</v>
      </c>
      <c r="N29" s="36"/>
      <c r="O29" s="36"/>
      <c r="P29" s="36"/>
      <c r="Q29" s="36"/>
      <c r="R29" s="36"/>
      <c r="S29" s="36"/>
      <c r="T29" s="36"/>
      <c r="U29" s="36"/>
    </row>
    <row r="30" spans="1:21" s="396" customFormat="1" ht="15.75" customHeight="1">
      <c r="A30" s="198"/>
      <c r="B30" s="371" t="s">
        <v>990</v>
      </c>
      <c r="C30" s="198" t="s">
        <v>1043</v>
      </c>
      <c r="D30" s="198"/>
      <c r="E30" s="465">
        <v>157</v>
      </c>
      <c r="F30" s="198"/>
      <c r="G30" s="462"/>
      <c r="H30" s="198"/>
      <c r="I30" s="16">
        <v>0</v>
      </c>
      <c r="J30" s="17"/>
      <c r="K30" s="16">
        <v>0</v>
      </c>
      <c r="L30" s="251"/>
      <c r="M30" s="694"/>
      <c r="N30" s="35"/>
      <c r="O30" s="35"/>
      <c r="P30" s="35"/>
      <c r="Q30" s="35"/>
      <c r="R30" s="35"/>
      <c r="S30" s="35"/>
      <c r="T30" s="35"/>
      <c r="U30" s="35"/>
    </row>
    <row r="31" spans="1:248" s="36" customFormat="1" ht="15.75" customHeight="1">
      <c r="A31" s="198"/>
      <c r="B31" s="371" t="s">
        <v>1031</v>
      </c>
      <c r="C31" s="198" t="s">
        <v>1044</v>
      </c>
      <c r="D31" s="198"/>
      <c r="E31" s="465">
        <v>158</v>
      </c>
      <c r="F31" s="198"/>
      <c r="G31" s="465" t="s">
        <v>29</v>
      </c>
      <c r="H31" s="198"/>
      <c r="I31" s="452">
        <v>14502304424</v>
      </c>
      <c r="J31" s="17"/>
      <c r="K31" s="452">
        <v>21970431468</v>
      </c>
      <c r="L31" s="251">
        <f t="shared" si="1"/>
        <v>-7468127044</v>
      </c>
      <c r="M31" s="694">
        <f t="shared" si="0"/>
        <v>-0.33991717708763936</v>
      </c>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0"/>
      <c r="EP31" s="260"/>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260"/>
      <c r="FP31" s="260"/>
      <c r="FQ31" s="260"/>
      <c r="FR31" s="260"/>
      <c r="FS31" s="260"/>
      <c r="FT31" s="260"/>
      <c r="FU31" s="260"/>
      <c r="FV31" s="260"/>
      <c r="FW31" s="260"/>
      <c r="FX31" s="260"/>
      <c r="FY31" s="260"/>
      <c r="FZ31" s="260"/>
      <c r="GA31" s="260"/>
      <c r="GB31" s="260"/>
      <c r="GC31" s="260"/>
      <c r="GD31" s="260"/>
      <c r="GE31" s="260"/>
      <c r="GF31" s="260"/>
      <c r="GG31" s="260"/>
      <c r="GH31" s="260"/>
      <c r="GI31" s="260"/>
      <c r="GJ31" s="260"/>
      <c r="GK31" s="260"/>
      <c r="GL31" s="260"/>
      <c r="GM31" s="260"/>
      <c r="GN31" s="260"/>
      <c r="GO31" s="260"/>
      <c r="GP31" s="260"/>
      <c r="GQ31" s="260"/>
      <c r="GR31" s="260"/>
      <c r="GS31" s="260"/>
      <c r="GT31" s="260"/>
      <c r="GU31" s="260"/>
      <c r="GV31" s="260"/>
      <c r="GW31" s="260"/>
      <c r="GX31" s="260"/>
      <c r="GY31" s="260"/>
      <c r="GZ31" s="260"/>
      <c r="HA31" s="260"/>
      <c r="HB31" s="260"/>
      <c r="HC31" s="260"/>
      <c r="HD31" s="260"/>
      <c r="HE31" s="260"/>
      <c r="HF31" s="260"/>
      <c r="HG31" s="260"/>
      <c r="HH31" s="260"/>
      <c r="HI31" s="260"/>
      <c r="HJ31" s="260"/>
      <c r="HK31" s="260"/>
      <c r="HL31" s="260"/>
      <c r="HM31" s="260"/>
      <c r="HN31" s="260"/>
      <c r="HO31" s="260"/>
      <c r="HP31" s="260"/>
      <c r="HQ31" s="260"/>
      <c r="HR31" s="260"/>
      <c r="HS31" s="260"/>
      <c r="HT31" s="260"/>
      <c r="HU31" s="260"/>
      <c r="HV31" s="260"/>
      <c r="HW31" s="260"/>
      <c r="HX31" s="260"/>
      <c r="HY31" s="260"/>
      <c r="HZ31" s="260"/>
      <c r="IA31" s="260"/>
      <c r="IB31" s="260"/>
      <c r="IC31" s="260"/>
      <c r="ID31" s="260"/>
      <c r="IE31" s="260"/>
      <c r="IF31" s="260"/>
      <c r="IG31" s="260"/>
      <c r="IH31" s="260"/>
      <c r="II31" s="260"/>
      <c r="IJ31" s="260"/>
      <c r="IK31" s="260"/>
      <c r="IL31" s="260"/>
      <c r="IM31" s="260"/>
      <c r="IN31" s="260"/>
    </row>
    <row r="32" spans="1:12" ht="15.75" customHeight="1">
      <c r="A32" s="466"/>
      <c r="B32" s="467"/>
      <c r="C32" s="466"/>
      <c r="D32" s="466"/>
      <c r="E32" s="412"/>
      <c r="F32" s="466"/>
      <c r="G32" s="412"/>
      <c r="H32" s="466"/>
      <c r="L32" s="251"/>
    </row>
    <row r="33" spans="1:12" ht="15.75" customHeight="1">
      <c r="A33" s="466"/>
      <c r="B33" s="467"/>
      <c r="C33" s="466"/>
      <c r="D33" s="466"/>
      <c r="E33" s="412"/>
      <c r="F33" s="466"/>
      <c r="G33" s="412"/>
      <c r="H33" s="466"/>
      <c r="L33" s="251"/>
    </row>
    <row r="34" spans="1:12" ht="15.75" customHeight="1">
      <c r="A34" s="466"/>
      <c r="B34" s="467"/>
      <c r="C34" s="466"/>
      <c r="D34" s="466"/>
      <c r="E34" s="412"/>
      <c r="F34" s="466"/>
      <c r="G34" s="412"/>
      <c r="H34" s="466"/>
      <c r="L34" s="251"/>
    </row>
    <row r="35" spans="1:12" ht="15.75" customHeight="1">
      <c r="A35" s="466"/>
      <c r="B35" s="467"/>
      <c r="C35" s="466"/>
      <c r="D35" s="466"/>
      <c r="E35" s="412"/>
      <c r="F35" s="466"/>
      <c r="G35" s="412"/>
      <c r="H35" s="466"/>
      <c r="L35" s="251"/>
    </row>
    <row r="36" spans="1:12" ht="15.75" customHeight="1">
      <c r="A36" s="466"/>
      <c r="B36" s="467"/>
      <c r="C36" s="466"/>
      <c r="D36" s="466"/>
      <c r="E36" s="412"/>
      <c r="F36" s="466"/>
      <c r="G36" s="412"/>
      <c r="H36" s="466"/>
      <c r="L36" s="251"/>
    </row>
    <row r="37" spans="1:12" ht="15.75" customHeight="1">
      <c r="A37" s="466"/>
      <c r="B37" s="467"/>
      <c r="C37" s="466"/>
      <c r="D37" s="466"/>
      <c r="E37" s="412"/>
      <c r="F37" s="466"/>
      <c r="G37" s="412"/>
      <c r="H37" s="466"/>
      <c r="L37" s="251"/>
    </row>
    <row r="38" spans="1:12" ht="15.75" customHeight="1">
      <c r="A38" s="466"/>
      <c r="B38" s="467"/>
      <c r="C38" s="466"/>
      <c r="D38" s="466"/>
      <c r="E38" s="412"/>
      <c r="F38" s="466"/>
      <c r="G38" s="412"/>
      <c r="H38" s="466"/>
      <c r="L38" s="251"/>
    </row>
    <row r="39" spans="1:12" ht="34.5" customHeight="1">
      <c r="A39" s="439"/>
      <c r="B39" s="440"/>
      <c r="C39" s="456" t="s">
        <v>72</v>
      </c>
      <c r="D39" s="457"/>
      <c r="E39" s="458" t="s">
        <v>65</v>
      </c>
      <c r="F39" s="358"/>
      <c r="G39" s="459" t="s">
        <v>66</v>
      </c>
      <c r="H39" s="358"/>
      <c r="I39" s="460" t="s">
        <v>1176</v>
      </c>
      <c r="J39" s="461"/>
      <c r="K39" s="460" t="str">
        <f>'[2]TTC'!D13</f>
        <v>01/01/2012</v>
      </c>
      <c r="L39" s="251"/>
    </row>
    <row r="40" spans="1:248" s="36" customFormat="1" ht="34.5" customHeight="1">
      <c r="A40" s="186" t="s">
        <v>1045</v>
      </c>
      <c r="B40" s="186" t="s">
        <v>1046</v>
      </c>
      <c r="C40" s="186"/>
      <c r="D40" s="186"/>
      <c r="E40" s="462">
        <v>200</v>
      </c>
      <c r="F40" s="186"/>
      <c r="G40" s="465"/>
      <c r="H40" s="186"/>
      <c r="I40" s="160">
        <f>I42+I48+I59+I62+I67</f>
        <v>65807496297.82</v>
      </c>
      <c r="J40" s="463"/>
      <c r="K40" s="160">
        <f>K42+K48+K59+K62+K67</f>
        <v>57772239408.72</v>
      </c>
      <c r="L40" s="251">
        <f t="shared" si="1"/>
        <v>8035256889.099998</v>
      </c>
      <c r="M40" s="694">
        <f t="shared" si="0"/>
        <v>0.13908508604371628</v>
      </c>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0"/>
      <c r="CP40" s="260"/>
      <c r="CQ40" s="260"/>
      <c r="CR40" s="260"/>
      <c r="CS40" s="260"/>
      <c r="CT40" s="260"/>
      <c r="CU40" s="260"/>
      <c r="CV40" s="260"/>
      <c r="CW40" s="260"/>
      <c r="CX40" s="260"/>
      <c r="CY40" s="260"/>
      <c r="CZ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c r="EA40" s="260"/>
      <c r="EB40" s="260"/>
      <c r="EC40" s="260"/>
      <c r="ED40" s="260"/>
      <c r="EE40" s="260"/>
      <c r="EF40" s="260"/>
      <c r="EG40" s="260"/>
      <c r="EH40" s="260"/>
      <c r="EI40" s="260"/>
      <c r="EJ40" s="260"/>
      <c r="EK40" s="260"/>
      <c r="EL40" s="260"/>
      <c r="EM40" s="260"/>
      <c r="EN40" s="260"/>
      <c r="EO40" s="260"/>
      <c r="EP40" s="260"/>
      <c r="EQ40" s="260"/>
      <c r="ER40" s="260"/>
      <c r="ES40" s="260"/>
      <c r="ET40" s="260"/>
      <c r="EU40" s="260"/>
      <c r="EV40" s="260"/>
      <c r="EW40" s="260"/>
      <c r="EX40" s="260"/>
      <c r="EY40" s="260"/>
      <c r="EZ40" s="260"/>
      <c r="FA40" s="260"/>
      <c r="FB40" s="260"/>
      <c r="FC40" s="260"/>
      <c r="FD40" s="260"/>
      <c r="FE40" s="260"/>
      <c r="FF40" s="260"/>
      <c r="FG40" s="260"/>
      <c r="FH40" s="260"/>
      <c r="FI40" s="260"/>
      <c r="FJ40" s="260"/>
      <c r="FK40" s="260"/>
      <c r="FL40" s="260"/>
      <c r="FM40" s="260"/>
      <c r="FN40" s="260"/>
      <c r="FO40" s="260"/>
      <c r="FP40" s="260"/>
      <c r="FQ40" s="260"/>
      <c r="FR40" s="260"/>
      <c r="FS40" s="260"/>
      <c r="FT40" s="260"/>
      <c r="FU40" s="260"/>
      <c r="FV40" s="260"/>
      <c r="FW40" s="260"/>
      <c r="FX40" s="260"/>
      <c r="FY40" s="260"/>
      <c r="FZ40" s="260"/>
      <c r="GA40" s="260"/>
      <c r="GB40" s="260"/>
      <c r="GC40" s="260"/>
      <c r="GD40" s="260"/>
      <c r="GE40" s="260"/>
      <c r="GF40" s="260"/>
      <c r="GG40" s="260"/>
      <c r="GH40" s="260"/>
      <c r="GI40" s="260"/>
      <c r="GJ40" s="260"/>
      <c r="GK40" s="260"/>
      <c r="GL40" s="260"/>
      <c r="GM40" s="260"/>
      <c r="GN40" s="260"/>
      <c r="GO40" s="260"/>
      <c r="GP40" s="260"/>
      <c r="GQ40" s="260"/>
      <c r="GR40" s="260"/>
      <c r="GS40" s="260"/>
      <c r="GT40" s="260"/>
      <c r="GU40" s="260"/>
      <c r="GV40" s="260"/>
      <c r="GW40" s="260"/>
      <c r="GX40" s="260"/>
      <c r="GY40" s="260"/>
      <c r="GZ40" s="260"/>
      <c r="HA40" s="260"/>
      <c r="HB40" s="260"/>
      <c r="HC40" s="260"/>
      <c r="HD40" s="260"/>
      <c r="HE40" s="260"/>
      <c r="HF40" s="260"/>
      <c r="HG40" s="260"/>
      <c r="HH40" s="260"/>
      <c r="HI40" s="260"/>
      <c r="HJ40" s="260"/>
      <c r="HK40" s="260"/>
      <c r="HL40" s="260"/>
      <c r="HM40" s="260"/>
      <c r="HN40" s="260"/>
      <c r="HO40" s="260"/>
      <c r="HP40" s="260"/>
      <c r="HQ40" s="260"/>
      <c r="HR40" s="260"/>
      <c r="HS40" s="260"/>
      <c r="HT40" s="260"/>
      <c r="HU40" s="260"/>
      <c r="HV40" s="260"/>
      <c r="HW40" s="260"/>
      <c r="HX40" s="260"/>
      <c r="HY40" s="260"/>
      <c r="HZ40" s="260"/>
      <c r="IA40" s="260"/>
      <c r="IB40" s="260"/>
      <c r="IC40" s="260"/>
      <c r="ID40" s="260"/>
      <c r="IE40" s="260"/>
      <c r="IF40" s="260"/>
      <c r="IG40" s="260"/>
      <c r="IH40" s="260"/>
      <c r="II40" s="260"/>
      <c r="IJ40" s="260"/>
      <c r="IK40" s="260"/>
      <c r="IL40" s="260"/>
      <c r="IM40" s="260"/>
      <c r="IN40" s="260"/>
    </row>
    <row r="41" spans="1:248" s="36" customFormat="1" ht="15" customHeight="1">
      <c r="A41" s="186"/>
      <c r="B41" s="464"/>
      <c r="C41" s="186" t="s">
        <v>1047</v>
      </c>
      <c r="D41" s="186"/>
      <c r="E41" s="462"/>
      <c r="F41" s="186"/>
      <c r="G41" s="462"/>
      <c r="H41" s="186"/>
      <c r="I41" s="160"/>
      <c r="J41" s="463"/>
      <c r="K41" s="160"/>
      <c r="L41" s="251"/>
      <c r="M41" s="694"/>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J41" s="260"/>
      <c r="CK41" s="260"/>
      <c r="CL41" s="260"/>
      <c r="CM41" s="260"/>
      <c r="CN41" s="260"/>
      <c r="CO41" s="260"/>
      <c r="CP41" s="260"/>
      <c r="CQ41" s="260"/>
      <c r="CR41" s="260"/>
      <c r="CS41" s="260"/>
      <c r="CT41" s="260"/>
      <c r="CU41" s="260"/>
      <c r="CV41" s="260"/>
      <c r="CW41" s="260"/>
      <c r="CX41" s="260"/>
      <c r="CY41" s="260"/>
      <c r="CZ41" s="260"/>
      <c r="DA41" s="260"/>
      <c r="DB41" s="260"/>
      <c r="DC41" s="260"/>
      <c r="DD41" s="260"/>
      <c r="DE41" s="260"/>
      <c r="DF41" s="260"/>
      <c r="DG41" s="260"/>
      <c r="DH41" s="260"/>
      <c r="DI41" s="260"/>
      <c r="DJ41" s="260"/>
      <c r="DK41" s="260"/>
      <c r="DL41" s="260"/>
      <c r="DM41" s="260"/>
      <c r="DN41" s="260"/>
      <c r="DO41" s="260"/>
      <c r="DP41" s="260"/>
      <c r="DQ41" s="260"/>
      <c r="DR41" s="260"/>
      <c r="DS41" s="260"/>
      <c r="DT41" s="260"/>
      <c r="DU41" s="260"/>
      <c r="DV41" s="260"/>
      <c r="DW41" s="260"/>
      <c r="DX41" s="260"/>
      <c r="DY41" s="260"/>
      <c r="DZ41" s="260"/>
      <c r="EA41" s="260"/>
      <c r="EB41" s="260"/>
      <c r="EC41" s="260"/>
      <c r="ED41" s="260"/>
      <c r="EE41" s="260"/>
      <c r="EF41" s="260"/>
      <c r="EG41" s="260"/>
      <c r="EH41" s="260"/>
      <c r="EI41" s="260"/>
      <c r="EJ41" s="260"/>
      <c r="EK41" s="260"/>
      <c r="EL41" s="260"/>
      <c r="EM41" s="260"/>
      <c r="EN41" s="260"/>
      <c r="EO41" s="260"/>
      <c r="EP41" s="260"/>
      <c r="EQ41" s="260"/>
      <c r="ER41" s="260"/>
      <c r="ES41" s="260"/>
      <c r="ET41" s="260"/>
      <c r="EU41" s="260"/>
      <c r="EV41" s="260"/>
      <c r="EW41" s="260"/>
      <c r="EX41" s="260"/>
      <c r="EY41" s="260"/>
      <c r="EZ41" s="260"/>
      <c r="FA41" s="260"/>
      <c r="FB41" s="260"/>
      <c r="FC41" s="260"/>
      <c r="FD41" s="260"/>
      <c r="FE41" s="260"/>
      <c r="FF41" s="260"/>
      <c r="FG41" s="260"/>
      <c r="FH41" s="260"/>
      <c r="FI41" s="260"/>
      <c r="FJ41" s="260"/>
      <c r="FK41" s="260"/>
      <c r="FL41" s="260"/>
      <c r="FM41" s="260"/>
      <c r="FN41" s="260"/>
      <c r="FO41" s="260"/>
      <c r="FP41" s="260"/>
      <c r="FQ41" s="260"/>
      <c r="FR41" s="260"/>
      <c r="FS41" s="260"/>
      <c r="FT41" s="260"/>
      <c r="FU41" s="260"/>
      <c r="FV41" s="260"/>
      <c r="FW41" s="260"/>
      <c r="FX41" s="260"/>
      <c r="FY41" s="260"/>
      <c r="FZ41" s="260"/>
      <c r="GA41" s="260"/>
      <c r="GB41" s="260"/>
      <c r="GC41" s="260"/>
      <c r="GD41" s="260"/>
      <c r="GE41" s="260"/>
      <c r="GF41" s="260"/>
      <c r="GG41" s="260"/>
      <c r="GH41" s="260"/>
      <c r="GI41" s="260"/>
      <c r="GJ41" s="260"/>
      <c r="GK41" s="260"/>
      <c r="GL41" s="260"/>
      <c r="GM41" s="260"/>
      <c r="GN41" s="260"/>
      <c r="GO41" s="260"/>
      <c r="GP41" s="260"/>
      <c r="GQ41" s="260"/>
      <c r="GR41" s="260"/>
      <c r="GS41" s="260"/>
      <c r="GT41" s="260"/>
      <c r="GU41" s="260"/>
      <c r="GV41" s="260"/>
      <c r="GW41" s="260"/>
      <c r="GX41" s="260"/>
      <c r="GY41" s="260"/>
      <c r="GZ41" s="260"/>
      <c r="HA41" s="260"/>
      <c r="HB41" s="260"/>
      <c r="HC41" s="260"/>
      <c r="HD41" s="260"/>
      <c r="HE41" s="260"/>
      <c r="HF41" s="260"/>
      <c r="HG41" s="260"/>
      <c r="HH41" s="260"/>
      <c r="HI41" s="260"/>
      <c r="HJ41" s="260"/>
      <c r="HK41" s="260"/>
      <c r="HL41" s="260"/>
      <c r="HM41" s="260"/>
      <c r="HN41" s="260"/>
      <c r="HO41" s="260"/>
      <c r="HP41" s="260"/>
      <c r="HQ41" s="260"/>
      <c r="HR41" s="260"/>
      <c r="HS41" s="260"/>
      <c r="HT41" s="260"/>
      <c r="HU41" s="260"/>
      <c r="HV41" s="260"/>
      <c r="HW41" s="260"/>
      <c r="HX41" s="260"/>
      <c r="HY41" s="260"/>
      <c r="HZ41" s="260"/>
      <c r="IA41" s="260"/>
      <c r="IB41" s="260"/>
      <c r="IC41" s="260"/>
      <c r="ID41" s="260"/>
      <c r="IE41" s="260"/>
      <c r="IF41" s="260"/>
      <c r="IG41" s="260"/>
      <c r="IH41" s="260"/>
      <c r="II41" s="260"/>
      <c r="IJ41" s="260"/>
      <c r="IK41" s="260"/>
      <c r="IL41" s="260"/>
      <c r="IM41" s="260"/>
      <c r="IN41" s="260"/>
    </row>
    <row r="42" spans="1:248" s="36" customFormat="1" ht="30" customHeight="1">
      <c r="A42" s="186" t="s">
        <v>1048</v>
      </c>
      <c r="B42" s="186" t="s">
        <v>1049</v>
      </c>
      <c r="C42" s="186"/>
      <c r="D42" s="186"/>
      <c r="E42" s="462">
        <v>210</v>
      </c>
      <c r="F42" s="186"/>
      <c r="G42" s="462"/>
      <c r="H42" s="186"/>
      <c r="I42" s="160">
        <f>SUM(I43:I47)</f>
        <v>14260484215</v>
      </c>
      <c r="J42" s="463"/>
      <c r="K42" s="160">
        <f>SUM(K43:K47)</f>
        <v>14260484215</v>
      </c>
      <c r="L42" s="251">
        <f t="shared" si="1"/>
        <v>0</v>
      </c>
      <c r="M42" s="694">
        <f t="shared" si="0"/>
        <v>0</v>
      </c>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c r="DV42" s="260"/>
      <c r="DW42" s="260"/>
      <c r="DX42" s="260"/>
      <c r="DY42" s="260"/>
      <c r="DZ42" s="260"/>
      <c r="EA42" s="260"/>
      <c r="EB42" s="260"/>
      <c r="EC42" s="260"/>
      <c r="ED42" s="260"/>
      <c r="EE42" s="260"/>
      <c r="EF42" s="260"/>
      <c r="EG42" s="260"/>
      <c r="EH42" s="260"/>
      <c r="EI42" s="260"/>
      <c r="EJ42" s="260"/>
      <c r="EK42" s="260"/>
      <c r="EL42" s="260"/>
      <c r="EM42" s="260"/>
      <c r="EN42" s="260"/>
      <c r="EO42" s="260"/>
      <c r="EP42" s="260"/>
      <c r="EQ42" s="260"/>
      <c r="ER42" s="260"/>
      <c r="ES42" s="260"/>
      <c r="ET42" s="260"/>
      <c r="EU42" s="260"/>
      <c r="EV42" s="260"/>
      <c r="EW42" s="260"/>
      <c r="EX42" s="260"/>
      <c r="EY42" s="260"/>
      <c r="EZ42" s="260"/>
      <c r="FA42" s="260"/>
      <c r="FB42" s="260"/>
      <c r="FC42" s="260"/>
      <c r="FD42" s="260"/>
      <c r="FE42" s="260"/>
      <c r="FF42" s="260"/>
      <c r="FG42" s="260"/>
      <c r="FH42" s="260"/>
      <c r="FI42" s="260"/>
      <c r="FJ42" s="260"/>
      <c r="FK42" s="260"/>
      <c r="FL42" s="260"/>
      <c r="FM42" s="260"/>
      <c r="FN42" s="260"/>
      <c r="FO42" s="260"/>
      <c r="FP42" s="260"/>
      <c r="FQ42" s="260"/>
      <c r="FR42" s="260"/>
      <c r="FS42" s="260"/>
      <c r="FT42" s="260"/>
      <c r="FU42" s="260"/>
      <c r="FV42" s="260"/>
      <c r="FW42" s="260"/>
      <c r="FX42" s="260"/>
      <c r="FY42" s="260"/>
      <c r="FZ42" s="260"/>
      <c r="GA42" s="260"/>
      <c r="GB42" s="260"/>
      <c r="GC42" s="260"/>
      <c r="GD42" s="260"/>
      <c r="GE42" s="260"/>
      <c r="GF42" s="260"/>
      <c r="GG42" s="260"/>
      <c r="GH42" s="260"/>
      <c r="GI42" s="260"/>
      <c r="GJ42" s="260"/>
      <c r="GK42" s="260"/>
      <c r="GL42" s="260"/>
      <c r="GM42" s="260"/>
      <c r="GN42" s="260"/>
      <c r="GO42" s="260"/>
      <c r="GP42" s="260"/>
      <c r="GQ42" s="260"/>
      <c r="GR42" s="260"/>
      <c r="GS42" s="260"/>
      <c r="GT42" s="260"/>
      <c r="GU42" s="260"/>
      <c r="GV42" s="260"/>
      <c r="GW42" s="260"/>
      <c r="GX42" s="260"/>
      <c r="GY42" s="260"/>
      <c r="GZ42" s="260"/>
      <c r="HA42" s="260"/>
      <c r="HB42" s="260"/>
      <c r="HC42" s="260"/>
      <c r="HD42" s="260"/>
      <c r="HE42" s="260"/>
      <c r="HF42" s="260"/>
      <c r="HG42" s="260"/>
      <c r="HH42" s="260"/>
      <c r="HI42" s="260"/>
      <c r="HJ42" s="260"/>
      <c r="HK42" s="260"/>
      <c r="HL42" s="260"/>
      <c r="HM42" s="260"/>
      <c r="HN42" s="260"/>
      <c r="HO42" s="260"/>
      <c r="HP42" s="260"/>
      <c r="HQ42" s="260"/>
      <c r="HR42" s="260"/>
      <c r="HS42" s="260"/>
      <c r="HT42" s="260"/>
      <c r="HU42" s="260"/>
      <c r="HV42" s="260"/>
      <c r="HW42" s="260"/>
      <c r="HX42" s="260"/>
      <c r="HY42" s="260"/>
      <c r="HZ42" s="260"/>
      <c r="IA42" s="260"/>
      <c r="IB42" s="260"/>
      <c r="IC42" s="260"/>
      <c r="ID42" s="260"/>
      <c r="IE42" s="260"/>
      <c r="IF42" s="260"/>
      <c r="IG42" s="260"/>
      <c r="IH42" s="260"/>
      <c r="II42" s="260"/>
      <c r="IJ42" s="260"/>
      <c r="IK42" s="260"/>
      <c r="IL42" s="260"/>
      <c r="IM42" s="260"/>
      <c r="IN42" s="260"/>
    </row>
    <row r="43" spans="1:248" s="36" customFormat="1" ht="15.75" customHeight="1">
      <c r="A43" s="186"/>
      <c r="B43" s="371" t="s">
        <v>981</v>
      </c>
      <c r="C43" s="198" t="s">
        <v>1050</v>
      </c>
      <c r="D43" s="198"/>
      <c r="E43" s="465">
        <v>211</v>
      </c>
      <c r="F43" s="198"/>
      <c r="G43" s="465"/>
      <c r="H43" s="198"/>
      <c r="I43" s="16"/>
      <c r="J43" s="17"/>
      <c r="K43" s="16"/>
      <c r="L43" s="251"/>
      <c r="M43" s="694"/>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E43" s="260"/>
      <c r="EF43" s="260"/>
      <c r="EG43" s="260"/>
      <c r="EH43" s="260"/>
      <c r="EI43" s="260"/>
      <c r="EJ43" s="260"/>
      <c r="EK43" s="260"/>
      <c r="EL43" s="260"/>
      <c r="EM43" s="260"/>
      <c r="EN43" s="260"/>
      <c r="EO43" s="260"/>
      <c r="EP43" s="260"/>
      <c r="EQ43" s="260"/>
      <c r="ER43" s="260"/>
      <c r="ES43" s="260"/>
      <c r="ET43" s="260"/>
      <c r="EU43" s="260"/>
      <c r="EV43" s="260"/>
      <c r="EW43" s="260"/>
      <c r="EX43" s="260"/>
      <c r="EY43" s="260"/>
      <c r="EZ43" s="260"/>
      <c r="FA43" s="260"/>
      <c r="FB43" s="260"/>
      <c r="FC43" s="260"/>
      <c r="FD43" s="260"/>
      <c r="FE43" s="260"/>
      <c r="FF43" s="260"/>
      <c r="FG43" s="260"/>
      <c r="FH43" s="260"/>
      <c r="FI43" s="260"/>
      <c r="FJ43" s="260"/>
      <c r="FK43" s="260"/>
      <c r="FL43" s="260"/>
      <c r="FM43" s="260"/>
      <c r="FN43" s="260"/>
      <c r="FO43" s="260"/>
      <c r="FP43" s="260"/>
      <c r="FQ43" s="260"/>
      <c r="FR43" s="260"/>
      <c r="FS43" s="260"/>
      <c r="FT43" s="260"/>
      <c r="FU43" s="260"/>
      <c r="FV43" s="260"/>
      <c r="FW43" s="260"/>
      <c r="FX43" s="260"/>
      <c r="FY43" s="260"/>
      <c r="FZ43" s="260"/>
      <c r="GA43" s="260"/>
      <c r="GB43" s="260"/>
      <c r="GC43" s="260"/>
      <c r="GD43" s="260"/>
      <c r="GE43" s="260"/>
      <c r="GF43" s="260"/>
      <c r="GG43" s="260"/>
      <c r="GH43" s="260"/>
      <c r="GI43" s="260"/>
      <c r="GJ43" s="260"/>
      <c r="GK43" s="260"/>
      <c r="GL43" s="260"/>
      <c r="GM43" s="260"/>
      <c r="GN43" s="260"/>
      <c r="GO43" s="260"/>
      <c r="GP43" s="260"/>
      <c r="GQ43" s="260"/>
      <c r="GR43" s="260"/>
      <c r="GS43" s="260"/>
      <c r="GT43" s="260"/>
      <c r="GU43" s="260"/>
      <c r="GV43" s="260"/>
      <c r="GW43" s="260"/>
      <c r="GX43" s="260"/>
      <c r="GY43" s="260"/>
      <c r="GZ43" s="260"/>
      <c r="HA43" s="260"/>
      <c r="HB43" s="260"/>
      <c r="HC43" s="260"/>
      <c r="HD43" s="260"/>
      <c r="HE43" s="260"/>
      <c r="HF43" s="260"/>
      <c r="HG43" s="260"/>
      <c r="HH43" s="260"/>
      <c r="HI43" s="260"/>
      <c r="HJ43" s="260"/>
      <c r="HK43" s="260"/>
      <c r="HL43" s="260"/>
      <c r="HM43" s="260"/>
      <c r="HN43" s="260"/>
      <c r="HO43" s="260"/>
      <c r="HP43" s="260"/>
      <c r="HQ43" s="260"/>
      <c r="HR43" s="260"/>
      <c r="HS43" s="260"/>
      <c r="HT43" s="260"/>
      <c r="HU43" s="260"/>
      <c r="HV43" s="260"/>
      <c r="HW43" s="260"/>
      <c r="HX43" s="260"/>
      <c r="HY43" s="260"/>
      <c r="HZ43" s="260"/>
      <c r="IA43" s="260"/>
      <c r="IB43" s="260"/>
      <c r="IC43" s="260"/>
      <c r="ID43" s="260"/>
      <c r="IE43" s="260"/>
      <c r="IF43" s="260"/>
      <c r="IG43" s="260"/>
      <c r="IH43" s="260"/>
      <c r="II43" s="260"/>
      <c r="IJ43" s="260"/>
      <c r="IK43" s="260"/>
      <c r="IL43" s="260"/>
      <c r="IM43" s="260"/>
      <c r="IN43" s="260"/>
    </row>
    <row r="44" spans="1:248" s="36" customFormat="1" ht="15.75" customHeight="1">
      <c r="A44" s="186"/>
      <c r="B44" s="371" t="s">
        <v>984</v>
      </c>
      <c r="C44" s="198" t="s">
        <v>1051</v>
      </c>
      <c r="D44" s="198"/>
      <c r="E44" s="465">
        <v>212</v>
      </c>
      <c r="F44" s="198"/>
      <c r="G44" s="465" t="s">
        <v>946</v>
      </c>
      <c r="H44" s="198"/>
      <c r="I44" s="16">
        <v>14260484215</v>
      </c>
      <c r="J44" s="17"/>
      <c r="K44" s="16">
        <v>14260484215</v>
      </c>
      <c r="L44" s="251">
        <f t="shared" si="1"/>
        <v>0</v>
      </c>
      <c r="M44" s="694">
        <f t="shared" si="0"/>
        <v>0</v>
      </c>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J44" s="260"/>
      <c r="CK44" s="260"/>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E44" s="260"/>
      <c r="EF44" s="260"/>
      <c r="EG44" s="260"/>
      <c r="EH44" s="260"/>
      <c r="EI44" s="260"/>
      <c r="EJ44" s="260"/>
      <c r="EK44" s="260"/>
      <c r="EL44" s="260"/>
      <c r="EM44" s="260"/>
      <c r="EN44" s="260"/>
      <c r="EO44" s="260"/>
      <c r="EP44" s="260"/>
      <c r="EQ44" s="260"/>
      <c r="ER44" s="260"/>
      <c r="ES44" s="260"/>
      <c r="ET44" s="260"/>
      <c r="EU44" s="260"/>
      <c r="EV44" s="260"/>
      <c r="EW44" s="260"/>
      <c r="EX44" s="260"/>
      <c r="EY44" s="260"/>
      <c r="EZ44" s="260"/>
      <c r="FA44" s="260"/>
      <c r="FB44" s="260"/>
      <c r="FC44" s="260"/>
      <c r="FD44" s="260"/>
      <c r="FE44" s="260"/>
      <c r="FF44" s="260"/>
      <c r="FG44" s="260"/>
      <c r="FH44" s="260"/>
      <c r="FI44" s="260"/>
      <c r="FJ44" s="260"/>
      <c r="FK44" s="260"/>
      <c r="FL44" s="260"/>
      <c r="FM44" s="260"/>
      <c r="FN44" s="260"/>
      <c r="FO44" s="260"/>
      <c r="FP44" s="260"/>
      <c r="FQ44" s="260"/>
      <c r="FR44" s="260"/>
      <c r="FS44" s="260"/>
      <c r="FT44" s="260"/>
      <c r="FU44" s="260"/>
      <c r="FV44" s="260"/>
      <c r="FW44" s="260"/>
      <c r="FX44" s="260"/>
      <c r="FY44" s="260"/>
      <c r="FZ44" s="260"/>
      <c r="GA44" s="260"/>
      <c r="GB44" s="260"/>
      <c r="GC44" s="260"/>
      <c r="GD44" s="260"/>
      <c r="GE44" s="260"/>
      <c r="GF44" s="260"/>
      <c r="GG44" s="260"/>
      <c r="GH44" s="260"/>
      <c r="GI44" s="260"/>
      <c r="GJ44" s="260"/>
      <c r="GK44" s="260"/>
      <c r="GL44" s="260"/>
      <c r="GM44" s="260"/>
      <c r="GN44" s="260"/>
      <c r="GO44" s="260"/>
      <c r="GP44" s="260"/>
      <c r="GQ44" s="260"/>
      <c r="GR44" s="260"/>
      <c r="GS44" s="260"/>
      <c r="GT44" s="260"/>
      <c r="GU44" s="260"/>
      <c r="GV44" s="260"/>
      <c r="GW44" s="260"/>
      <c r="GX44" s="260"/>
      <c r="GY44" s="260"/>
      <c r="GZ44" s="260"/>
      <c r="HA44" s="260"/>
      <c r="HB44" s="260"/>
      <c r="HC44" s="260"/>
      <c r="HD44" s="260"/>
      <c r="HE44" s="260"/>
      <c r="HF44" s="260"/>
      <c r="HG44" s="260"/>
      <c r="HH44" s="260"/>
      <c r="HI44" s="260"/>
      <c r="HJ44" s="260"/>
      <c r="HK44" s="260"/>
      <c r="HL44" s="260"/>
      <c r="HM44" s="260"/>
      <c r="HN44" s="260"/>
      <c r="HO44" s="260"/>
      <c r="HP44" s="260"/>
      <c r="HQ44" s="260"/>
      <c r="HR44" s="260"/>
      <c r="HS44" s="260"/>
      <c r="HT44" s="260"/>
      <c r="HU44" s="260"/>
      <c r="HV44" s="260"/>
      <c r="HW44" s="260"/>
      <c r="HX44" s="260"/>
      <c r="HY44" s="260"/>
      <c r="HZ44" s="260"/>
      <c r="IA44" s="260"/>
      <c r="IB44" s="260"/>
      <c r="IC44" s="260"/>
      <c r="ID44" s="260"/>
      <c r="IE44" s="260"/>
      <c r="IF44" s="260"/>
      <c r="IG44" s="260"/>
      <c r="IH44" s="260"/>
      <c r="II44" s="260"/>
      <c r="IJ44" s="260"/>
      <c r="IK44" s="260"/>
      <c r="IL44" s="260"/>
      <c r="IM44" s="260"/>
      <c r="IN44" s="260"/>
    </row>
    <row r="45" spans="1:248" s="36" customFormat="1" ht="15.75" customHeight="1">
      <c r="A45" s="186"/>
      <c r="B45" s="371" t="s">
        <v>987</v>
      </c>
      <c r="C45" s="198" t="s">
        <v>1052</v>
      </c>
      <c r="D45" s="198"/>
      <c r="E45" s="465">
        <v>213</v>
      </c>
      <c r="F45" s="198"/>
      <c r="G45" s="465"/>
      <c r="H45" s="198"/>
      <c r="I45" s="16">
        <v>0</v>
      </c>
      <c r="J45" s="17"/>
      <c r="K45" s="16">
        <v>0</v>
      </c>
      <c r="L45" s="251"/>
      <c r="M45" s="694"/>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60"/>
      <c r="CV45" s="260"/>
      <c r="CW45" s="260"/>
      <c r="CX45" s="260"/>
      <c r="CY45" s="260"/>
      <c r="CZ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E45" s="260"/>
      <c r="EF45" s="260"/>
      <c r="EG45" s="260"/>
      <c r="EH45" s="260"/>
      <c r="EI45" s="260"/>
      <c r="EJ45" s="260"/>
      <c r="EK45" s="260"/>
      <c r="EL45" s="260"/>
      <c r="EM45" s="260"/>
      <c r="EN45" s="260"/>
      <c r="EO45" s="260"/>
      <c r="EP45" s="260"/>
      <c r="EQ45" s="260"/>
      <c r="ER45" s="260"/>
      <c r="ES45" s="260"/>
      <c r="ET45" s="260"/>
      <c r="EU45" s="260"/>
      <c r="EV45" s="260"/>
      <c r="EW45" s="260"/>
      <c r="EX45" s="260"/>
      <c r="EY45" s="260"/>
      <c r="EZ45" s="260"/>
      <c r="FA45" s="260"/>
      <c r="FB45" s="260"/>
      <c r="FC45" s="260"/>
      <c r="FD45" s="260"/>
      <c r="FE45" s="260"/>
      <c r="FF45" s="260"/>
      <c r="FG45" s="260"/>
      <c r="FH45" s="260"/>
      <c r="FI45" s="260"/>
      <c r="FJ45" s="260"/>
      <c r="FK45" s="260"/>
      <c r="FL45" s="260"/>
      <c r="FM45" s="260"/>
      <c r="FN45" s="260"/>
      <c r="FO45" s="260"/>
      <c r="FP45" s="260"/>
      <c r="FQ45" s="260"/>
      <c r="FR45" s="260"/>
      <c r="FS45" s="260"/>
      <c r="FT45" s="260"/>
      <c r="FU45" s="260"/>
      <c r="FV45" s="260"/>
      <c r="FW45" s="260"/>
      <c r="FX45" s="260"/>
      <c r="FY45" s="260"/>
      <c r="FZ45" s="260"/>
      <c r="GA45" s="260"/>
      <c r="GB45" s="260"/>
      <c r="GC45" s="260"/>
      <c r="GD45" s="260"/>
      <c r="GE45" s="260"/>
      <c r="GF45" s="260"/>
      <c r="GG45" s="260"/>
      <c r="GH45" s="260"/>
      <c r="GI45" s="260"/>
      <c r="GJ45" s="260"/>
      <c r="GK45" s="260"/>
      <c r="GL45" s="260"/>
      <c r="GM45" s="260"/>
      <c r="GN45" s="260"/>
      <c r="GO45" s="260"/>
      <c r="GP45" s="260"/>
      <c r="GQ45" s="260"/>
      <c r="GR45" s="260"/>
      <c r="GS45" s="260"/>
      <c r="GT45" s="260"/>
      <c r="GU45" s="260"/>
      <c r="GV45" s="260"/>
      <c r="GW45" s="260"/>
      <c r="GX45" s="260"/>
      <c r="GY45" s="260"/>
      <c r="GZ45" s="260"/>
      <c r="HA45" s="260"/>
      <c r="HB45" s="260"/>
      <c r="HC45" s="260"/>
      <c r="HD45" s="260"/>
      <c r="HE45" s="260"/>
      <c r="HF45" s="260"/>
      <c r="HG45" s="260"/>
      <c r="HH45" s="260"/>
      <c r="HI45" s="260"/>
      <c r="HJ45" s="260"/>
      <c r="HK45" s="260"/>
      <c r="HL45" s="260"/>
      <c r="HM45" s="260"/>
      <c r="HN45" s="260"/>
      <c r="HO45" s="260"/>
      <c r="HP45" s="260"/>
      <c r="HQ45" s="260"/>
      <c r="HR45" s="260"/>
      <c r="HS45" s="260"/>
      <c r="HT45" s="260"/>
      <c r="HU45" s="260"/>
      <c r="HV45" s="260"/>
      <c r="HW45" s="260"/>
      <c r="HX45" s="260"/>
      <c r="HY45" s="260"/>
      <c r="HZ45" s="260"/>
      <c r="IA45" s="260"/>
      <c r="IB45" s="260"/>
      <c r="IC45" s="260"/>
      <c r="ID45" s="260"/>
      <c r="IE45" s="260"/>
      <c r="IF45" s="260"/>
      <c r="IG45" s="260"/>
      <c r="IH45" s="260"/>
      <c r="II45" s="260"/>
      <c r="IJ45" s="260"/>
      <c r="IK45" s="260"/>
      <c r="IL45" s="260"/>
      <c r="IM45" s="260"/>
      <c r="IN45" s="260"/>
    </row>
    <row r="46" spans="1:248" s="36" customFormat="1" ht="15.75" customHeight="1">
      <c r="A46" s="186"/>
      <c r="B46" s="371" t="s">
        <v>990</v>
      </c>
      <c r="C46" s="198" t="s">
        <v>1053</v>
      </c>
      <c r="D46" s="198"/>
      <c r="E46" s="465">
        <v>218</v>
      </c>
      <c r="F46" s="198"/>
      <c r="G46" s="465"/>
      <c r="H46" s="198"/>
      <c r="I46" s="16">
        <v>0</v>
      </c>
      <c r="J46" s="17"/>
      <c r="K46" s="16">
        <v>0</v>
      </c>
      <c r="L46" s="251"/>
      <c r="M46" s="694"/>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E46" s="260"/>
      <c r="EF46" s="260"/>
      <c r="EG46" s="260"/>
      <c r="EH46" s="260"/>
      <c r="EI46" s="260"/>
      <c r="EJ46" s="260"/>
      <c r="EK46" s="260"/>
      <c r="EL46" s="260"/>
      <c r="EM46" s="260"/>
      <c r="EN46" s="260"/>
      <c r="EO46" s="260"/>
      <c r="EP46" s="260"/>
      <c r="EQ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0"/>
      <c r="FU46" s="260"/>
      <c r="FV46" s="260"/>
      <c r="FW46" s="260"/>
      <c r="FX46" s="260"/>
      <c r="FY46" s="260"/>
      <c r="FZ46" s="260"/>
      <c r="GA46" s="260"/>
      <c r="GB46" s="260"/>
      <c r="GC46" s="260"/>
      <c r="GD46" s="260"/>
      <c r="GE46" s="260"/>
      <c r="GF46" s="260"/>
      <c r="GG46" s="260"/>
      <c r="GH46" s="260"/>
      <c r="GI46" s="260"/>
      <c r="GJ46" s="260"/>
      <c r="GK46" s="260"/>
      <c r="GL46" s="260"/>
      <c r="GM46" s="260"/>
      <c r="GN46" s="260"/>
      <c r="GO46" s="260"/>
      <c r="GP46" s="260"/>
      <c r="GQ46" s="260"/>
      <c r="GR46" s="260"/>
      <c r="GS46" s="260"/>
      <c r="GT46" s="260"/>
      <c r="GU46" s="260"/>
      <c r="GV46" s="260"/>
      <c r="GW46" s="260"/>
      <c r="GX46" s="260"/>
      <c r="GY46" s="260"/>
      <c r="GZ46" s="260"/>
      <c r="HA46" s="260"/>
      <c r="HB46" s="260"/>
      <c r="HC46" s="260"/>
      <c r="HD46" s="260"/>
      <c r="HE46" s="260"/>
      <c r="HF46" s="260"/>
      <c r="HG46" s="260"/>
      <c r="HH46" s="260"/>
      <c r="HI46" s="260"/>
      <c r="HJ46" s="260"/>
      <c r="HK46" s="260"/>
      <c r="HL46" s="260"/>
      <c r="HM46" s="260"/>
      <c r="HN46" s="260"/>
      <c r="HO46" s="260"/>
      <c r="HP46" s="260"/>
      <c r="HQ46" s="260"/>
      <c r="HR46" s="260"/>
      <c r="HS46" s="260"/>
      <c r="HT46" s="260"/>
      <c r="HU46" s="260"/>
      <c r="HV46" s="260"/>
      <c r="HW46" s="260"/>
      <c r="HX46" s="260"/>
      <c r="HY46" s="260"/>
      <c r="HZ46" s="260"/>
      <c r="IA46" s="260"/>
      <c r="IB46" s="260"/>
      <c r="IC46" s="260"/>
      <c r="ID46" s="260"/>
      <c r="IE46" s="260"/>
      <c r="IF46" s="260"/>
      <c r="IG46" s="260"/>
      <c r="IH46" s="260"/>
      <c r="II46" s="260"/>
      <c r="IJ46" s="260"/>
      <c r="IK46" s="260"/>
      <c r="IL46" s="260"/>
      <c r="IM46" s="260"/>
      <c r="IN46" s="260"/>
    </row>
    <row r="47" spans="1:248" s="36" customFormat="1" ht="15.75" customHeight="1">
      <c r="A47" s="186"/>
      <c r="B47" s="371" t="s">
        <v>1031</v>
      </c>
      <c r="C47" s="198" t="s">
        <v>1054</v>
      </c>
      <c r="D47" s="198"/>
      <c r="E47" s="465">
        <v>219</v>
      </c>
      <c r="F47" s="198"/>
      <c r="G47" s="465"/>
      <c r="H47" s="198"/>
      <c r="I47" s="16">
        <v>0</v>
      </c>
      <c r="J47" s="17"/>
      <c r="K47" s="16">
        <v>0</v>
      </c>
      <c r="L47" s="251"/>
      <c r="M47" s="694"/>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E47" s="260"/>
      <c r="EF47" s="260"/>
      <c r="EG47" s="260"/>
      <c r="EH47" s="260"/>
      <c r="EI47" s="260"/>
      <c r="EJ47" s="260"/>
      <c r="EK47" s="260"/>
      <c r="EL47" s="260"/>
      <c r="EM47" s="260"/>
      <c r="EN47" s="260"/>
      <c r="EO47" s="260"/>
      <c r="EP47" s="260"/>
      <c r="EQ47" s="260"/>
      <c r="ER47" s="260"/>
      <c r="ES47" s="260"/>
      <c r="ET47" s="260"/>
      <c r="EU47" s="260"/>
      <c r="EV47" s="260"/>
      <c r="EW47" s="260"/>
      <c r="EX47" s="260"/>
      <c r="EY47" s="260"/>
      <c r="EZ47" s="260"/>
      <c r="FA47" s="260"/>
      <c r="FB47" s="260"/>
      <c r="FC47" s="260"/>
      <c r="FD47" s="260"/>
      <c r="FE47" s="260"/>
      <c r="FF47" s="260"/>
      <c r="FG47" s="260"/>
      <c r="FH47" s="260"/>
      <c r="FI47" s="260"/>
      <c r="FJ47" s="260"/>
      <c r="FK47" s="260"/>
      <c r="FL47" s="260"/>
      <c r="FM47" s="260"/>
      <c r="FN47" s="260"/>
      <c r="FO47" s="260"/>
      <c r="FP47" s="260"/>
      <c r="FQ47" s="260"/>
      <c r="FR47" s="260"/>
      <c r="FS47" s="260"/>
      <c r="FT47" s="260"/>
      <c r="FU47" s="260"/>
      <c r="FV47" s="260"/>
      <c r="FW47" s="260"/>
      <c r="FX47" s="260"/>
      <c r="FY47" s="260"/>
      <c r="FZ47" s="260"/>
      <c r="GA47" s="260"/>
      <c r="GB47" s="260"/>
      <c r="GC47" s="260"/>
      <c r="GD47" s="260"/>
      <c r="GE47" s="260"/>
      <c r="GF47" s="260"/>
      <c r="GG47" s="260"/>
      <c r="GH47" s="260"/>
      <c r="GI47" s="260"/>
      <c r="GJ47" s="260"/>
      <c r="GK47" s="260"/>
      <c r="GL47" s="260"/>
      <c r="GM47" s="260"/>
      <c r="GN47" s="260"/>
      <c r="GO47" s="260"/>
      <c r="GP47" s="260"/>
      <c r="GQ47" s="260"/>
      <c r="GR47" s="260"/>
      <c r="GS47" s="260"/>
      <c r="GT47" s="260"/>
      <c r="GU47" s="260"/>
      <c r="GV47" s="260"/>
      <c r="GW47" s="260"/>
      <c r="GX47" s="260"/>
      <c r="GY47" s="260"/>
      <c r="GZ47" s="260"/>
      <c r="HA47" s="260"/>
      <c r="HB47" s="260"/>
      <c r="HC47" s="260"/>
      <c r="HD47" s="260"/>
      <c r="HE47" s="260"/>
      <c r="HF47" s="260"/>
      <c r="HG47" s="260"/>
      <c r="HH47" s="260"/>
      <c r="HI47" s="260"/>
      <c r="HJ47" s="260"/>
      <c r="HK47" s="260"/>
      <c r="HL47" s="260"/>
      <c r="HM47" s="260"/>
      <c r="HN47" s="260"/>
      <c r="HO47" s="260"/>
      <c r="HP47" s="260"/>
      <c r="HQ47" s="260"/>
      <c r="HR47" s="260"/>
      <c r="HS47" s="260"/>
      <c r="HT47" s="260"/>
      <c r="HU47" s="260"/>
      <c r="HV47" s="260"/>
      <c r="HW47" s="260"/>
      <c r="HX47" s="260"/>
      <c r="HY47" s="260"/>
      <c r="HZ47" s="260"/>
      <c r="IA47" s="260"/>
      <c r="IB47" s="260"/>
      <c r="IC47" s="260"/>
      <c r="ID47" s="260"/>
      <c r="IE47" s="260"/>
      <c r="IF47" s="260"/>
      <c r="IG47" s="260"/>
      <c r="IH47" s="260"/>
      <c r="II47" s="260"/>
      <c r="IJ47" s="260"/>
      <c r="IK47" s="260"/>
      <c r="IL47" s="260"/>
      <c r="IM47" s="260"/>
      <c r="IN47" s="260"/>
    </row>
    <row r="48" spans="1:248" s="36" customFormat="1" ht="30" customHeight="1">
      <c r="A48" s="186" t="s">
        <v>1055</v>
      </c>
      <c r="B48" s="186" t="s">
        <v>1056</v>
      </c>
      <c r="C48" s="186"/>
      <c r="D48" s="186"/>
      <c r="E48" s="462">
        <v>220</v>
      </c>
      <c r="F48" s="186"/>
      <c r="G48" s="462"/>
      <c r="H48" s="186"/>
      <c r="I48" s="160">
        <f>I49+I52+I55+I58</f>
        <v>4832005962</v>
      </c>
      <c r="J48" s="463"/>
      <c r="K48" s="160">
        <f>K49+K52+K55+K58</f>
        <v>2762705910</v>
      </c>
      <c r="L48" s="251">
        <f t="shared" si="1"/>
        <v>2069300052</v>
      </c>
      <c r="M48" s="694">
        <f t="shared" si="0"/>
        <v>0.749012062597716</v>
      </c>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E48" s="260"/>
      <c r="EF48" s="260"/>
      <c r="EG48" s="260"/>
      <c r="EH48" s="260"/>
      <c r="EI48" s="260"/>
      <c r="EJ48" s="260"/>
      <c r="EK48" s="260"/>
      <c r="EL48" s="260"/>
      <c r="EM48" s="260"/>
      <c r="EN48" s="260"/>
      <c r="EO48" s="260"/>
      <c r="EP48" s="260"/>
      <c r="EQ48" s="260"/>
      <c r="ER48" s="260"/>
      <c r="ES48" s="260"/>
      <c r="ET48" s="260"/>
      <c r="EU48" s="260"/>
      <c r="EV48" s="260"/>
      <c r="EW48" s="260"/>
      <c r="EX48" s="260"/>
      <c r="EY48" s="260"/>
      <c r="EZ48" s="260"/>
      <c r="FA48" s="260"/>
      <c r="FB48" s="260"/>
      <c r="FC48" s="260"/>
      <c r="FD48" s="260"/>
      <c r="FE48" s="260"/>
      <c r="FF48" s="260"/>
      <c r="FG48" s="260"/>
      <c r="FH48" s="260"/>
      <c r="FI48" s="260"/>
      <c r="FJ48" s="260"/>
      <c r="FK48" s="260"/>
      <c r="FL48" s="260"/>
      <c r="FM48" s="260"/>
      <c r="FN48" s="260"/>
      <c r="FO48" s="260"/>
      <c r="FP48" s="260"/>
      <c r="FQ48" s="260"/>
      <c r="FR48" s="260"/>
      <c r="FS48" s="260"/>
      <c r="FT48" s="260"/>
      <c r="FU48" s="260"/>
      <c r="FV48" s="260"/>
      <c r="FW48" s="260"/>
      <c r="FX48" s="260"/>
      <c r="FY48" s="260"/>
      <c r="FZ48" s="260"/>
      <c r="GA48" s="260"/>
      <c r="GB48" s="260"/>
      <c r="GC48" s="260"/>
      <c r="GD48" s="260"/>
      <c r="GE48" s="260"/>
      <c r="GF48" s="260"/>
      <c r="GG48" s="260"/>
      <c r="GH48" s="260"/>
      <c r="GI48" s="260"/>
      <c r="GJ48" s="260"/>
      <c r="GK48" s="260"/>
      <c r="GL48" s="260"/>
      <c r="GM48" s="260"/>
      <c r="GN48" s="260"/>
      <c r="GO48" s="260"/>
      <c r="GP48" s="260"/>
      <c r="GQ48" s="260"/>
      <c r="GR48" s="260"/>
      <c r="GS48" s="260"/>
      <c r="GT48" s="260"/>
      <c r="GU48" s="260"/>
      <c r="GV48" s="260"/>
      <c r="GW48" s="260"/>
      <c r="GX48" s="260"/>
      <c r="GY48" s="260"/>
      <c r="GZ48" s="260"/>
      <c r="HA48" s="260"/>
      <c r="HB48" s="260"/>
      <c r="HC48" s="260"/>
      <c r="HD48" s="260"/>
      <c r="HE48" s="260"/>
      <c r="HF48" s="260"/>
      <c r="HG48" s="260"/>
      <c r="HH48" s="260"/>
      <c r="HI48" s="260"/>
      <c r="HJ48" s="260"/>
      <c r="HK48" s="260"/>
      <c r="HL48" s="260"/>
      <c r="HM48" s="260"/>
      <c r="HN48" s="260"/>
      <c r="HO48" s="260"/>
      <c r="HP48" s="260"/>
      <c r="HQ48" s="260"/>
      <c r="HR48" s="260"/>
      <c r="HS48" s="260"/>
      <c r="HT48" s="260"/>
      <c r="HU48" s="260"/>
      <c r="HV48" s="260"/>
      <c r="HW48" s="260"/>
      <c r="HX48" s="260"/>
      <c r="HY48" s="260"/>
      <c r="HZ48" s="260"/>
      <c r="IA48" s="260"/>
      <c r="IB48" s="260"/>
      <c r="IC48" s="260"/>
      <c r="ID48" s="260"/>
      <c r="IE48" s="260"/>
      <c r="IF48" s="260"/>
      <c r="IG48" s="260"/>
      <c r="IH48" s="260"/>
      <c r="II48" s="260"/>
      <c r="IJ48" s="260"/>
      <c r="IK48" s="260"/>
      <c r="IL48" s="260"/>
      <c r="IM48" s="260"/>
      <c r="IN48" s="260"/>
    </row>
    <row r="49" spans="1:248" s="36" customFormat="1" ht="15.75" customHeight="1">
      <c r="A49" s="198"/>
      <c r="B49" s="371" t="s">
        <v>981</v>
      </c>
      <c r="C49" s="198" t="s">
        <v>1057</v>
      </c>
      <c r="D49" s="198"/>
      <c r="E49" s="465">
        <v>221</v>
      </c>
      <c r="F49" s="198"/>
      <c r="G49" s="465" t="s">
        <v>947</v>
      </c>
      <c r="H49" s="198"/>
      <c r="I49" s="16">
        <f>SUM(I50:I51)</f>
        <v>3728128118</v>
      </c>
      <c r="J49" s="17"/>
      <c r="K49" s="16">
        <f>SUM(K50:K51)</f>
        <v>1599519194</v>
      </c>
      <c r="L49" s="251">
        <f t="shared" si="1"/>
        <v>2128608924</v>
      </c>
      <c r="M49" s="694">
        <f t="shared" si="0"/>
        <v>1.3307804820252753</v>
      </c>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E49" s="260"/>
      <c r="EF49" s="260"/>
      <c r="EG49" s="260"/>
      <c r="EH49" s="260"/>
      <c r="EI49" s="260"/>
      <c r="EJ49" s="260"/>
      <c r="EK49" s="260"/>
      <c r="EL49" s="260"/>
      <c r="EM49" s="260"/>
      <c r="EN49" s="260"/>
      <c r="EO49" s="260"/>
      <c r="EP49" s="260"/>
      <c r="EQ49" s="260"/>
      <c r="ER49" s="260"/>
      <c r="ES49" s="260"/>
      <c r="ET49" s="260"/>
      <c r="EU49" s="260"/>
      <c r="EV49" s="260"/>
      <c r="EW49" s="260"/>
      <c r="EX49" s="260"/>
      <c r="EY49" s="260"/>
      <c r="EZ49" s="260"/>
      <c r="FA49" s="260"/>
      <c r="FB49" s="260"/>
      <c r="FC49" s="260"/>
      <c r="FD49" s="260"/>
      <c r="FE49" s="260"/>
      <c r="FF49" s="260"/>
      <c r="FG49" s="260"/>
      <c r="FH49" s="260"/>
      <c r="FI49" s="260"/>
      <c r="FJ49" s="260"/>
      <c r="FK49" s="260"/>
      <c r="FL49" s="260"/>
      <c r="FM49" s="260"/>
      <c r="FN49" s="260"/>
      <c r="FO49" s="260"/>
      <c r="FP49" s="260"/>
      <c r="FQ49" s="260"/>
      <c r="FR49" s="260"/>
      <c r="FS49" s="260"/>
      <c r="FT49" s="260"/>
      <c r="FU49" s="260"/>
      <c r="FV49" s="260"/>
      <c r="FW49" s="260"/>
      <c r="FX49" s="260"/>
      <c r="FY49" s="260"/>
      <c r="FZ49" s="260"/>
      <c r="GA49" s="260"/>
      <c r="GB49" s="260"/>
      <c r="GC49" s="260"/>
      <c r="GD49" s="260"/>
      <c r="GE49" s="260"/>
      <c r="GF49" s="260"/>
      <c r="GG49" s="260"/>
      <c r="GH49" s="260"/>
      <c r="GI49" s="260"/>
      <c r="GJ49" s="260"/>
      <c r="GK49" s="260"/>
      <c r="GL49" s="260"/>
      <c r="GM49" s="260"/>
      <c r="GN49" s="260"/>
      <c r="GO49" s="260"/>
      <c r="GP49" s="260"/>
      <c r="GQ49" s="260"/>
      <c r="GR49" s="260"/>
      <c r="GS49" s="260"/>
      <c r="GT49" s="260"/>
      <c r="GU49" s="260"/>
      <c r="GV49" s="260"/>
      <c r="GW49" s="260"/>
      <c r="GX49" s="260"/>
      <c r="GY49" s="260"/>
      <c r="GZ49" s="260"/>
      <c r="HA49" s="260"/>
      <c r="HB49" s="260"/>
      <c r="HC49" s="260"/>
      <c r="HD49" s="260"/>
      <c r="HE49" s="260"/>
      <c r="HF49" s="260"/>
      <c r="HG49" s="260"/>
      <c r="HH49" s="260"/>
      <c r="HI49" s="260"/>
      <c r="HJ49" s="260"/>
      <c r="HK49" s="260"/>
      <c r="HL49" s="260"/>
      <c r="HM49" s="260"/>
      <c r="HN49" s="260"/>
      <c r="HO49" s="260"/>
      <c r="HP49" s="260"/>
      <c r="HQ49" s="260"/>
      <c r="HR49" s="260"/>
      <c r="HS49" s="260"/>
      <c r="HT49" s="260"/>
      <c r="HU49" s="260"/>
      <c r="HV49" s="260"/>
      <c r="HW49" s="260"/>
      <c r="HX49" s="260"/>
      <c r="HY49" s="260"/>
      <c r="HZ49" s="260"/>
      <c r="IA49" s="260"/>
      <c r="IB49" s="260"/>
      <c r="IC49" s="260"/>
      <c r="ID49" s="260"/>
      <c r="IE49" s="260"/>
      <c r="IF49" s="260"/>
      <c r="IG49" s="260"/>
      <c r="IH49" s="260"/>
      <c r="II49" s="260"/>
      <c r="IJ49" s="260"/>
      <c r="IK49" s="260"/>
      <c r="IL49" s="260"/>
      <c r="IM49" s="260"/>
      <c r="IN49" s="260"/>
    </row>
    <row r="50" spans="1:248" s="36" customFormat="1" ht="15.75" customHeight="1">
      <c r="A50" s="198"/>
      <c r="B50" s="464"/>
      <c r="C50" s="468" t="s">
        <v>1058</v>
      </c>
      <c r="D50" s="202"/>
      <c r="E50" s="443">
        <v>222</v>
      </c>
      <c r="F50" s="202"/>
      <c r="G50" s="469"/>
      <c r="H50" s="202"/>
      <c r="I50" s="153">
        <v>7858602204</v>
      </c>
      <c r="J50" s="470"/>
      <c r="K50" s="153">
        <v>5340152413</v>
      </c>
      <c r="L50" s="251">
        <f t="shared" si="1"/>
        <v>2518449791</v>
      </c>
      <c r="M50" s="694">
        <f t="shared" si="0"/>
        <v>0.47160635057327527</v>
      </c>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J50" s="260"/>
      <c r="CK50" s="260"/>
      <c r="CL50" s="260"/>
      <c r="CM50" s="260"/>
      <c r="CN50" s="260"/>
      <c r="CO50" s="260"/>
      <c r="CP50" s="260"/>
      <c r="CQ50" s="260"/>
      <c r="CR50" s="260"/>
      <c r="CS50" s="260"/>
      <c r="CT50" s="260"/>
      <c r="CU50" s="260"/>
      <c r="CV50" s="260"/>
      <c r="CW50" s="260"/>
      <c r="CX50" s="260"/>
      <c r="CY50" s="260"/>
      <c r="CZ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E50" s="260"/>
      <c r="EF50" s="260"/>
      <c r="EG50" s="260"/>
      <c r="EH50" s="260"/>
      <c r="EI50" s="260"/>
      <c r="EJ50" s="260"/>
      <c r="EK50" s="260"/>
      <c r="EL50" s="260"/>
      <c r="EM50" s="260"/>
      <c r="EN50" s="260"/>
      <c r="EO50" s="260"/>
      <c r="EP50" s="260"/>
      <c r="EQ50" s="260"/>
      <c r="ER50" s="260"/>
      <c r="ES50" s="260"/>
      <c r="ET50" s="260"/>
      <c r="EU50" s="260"/>
      <c r="EV50" s="260"/>
      <c r="EW50" s="260"/>
      <c r="EX50" s="260"/>
      <c r="EY50" s="260"/>
      <c r="EZ50" s="260"/>
      <c r="FA50" s="260"/>
      <c r="FB50" s="260"/>
      <c r="FC50" s="260"/>
      <c r="FD50" s="260"/>
      <c r="FE50" s="260"/>
      <c r="FF50" s="260"/>
      <c r="FG50" s="260"/>
      <c r="FH50" s="260"/>
      <c r="FI50" s="260"/>
      <c r="FJ50" s="260"/>
      <c r="FK50" s="260"/>
      <c r="FL50" s="260"/>
      <c r="FM50" s="260"/>
      <c r="FN50" s="260"/>
      <c r="FO50" s="260"/>
      <c r="FP50" s="260"/>
      <c r="FQ50" s="260"/>
      <c r="FR50" s="260"/>
      <c r="FS50" s="260"/>
      <c r="FT50" s="260"/>
      <c r="FU50" s="260"/>
      <c r="FV50" s="260"/>
      <c r="FW50" s="260"/>
      <c r="FX50" s="260"/>
      <c r="FY50" s="260"/>
      <c r="FZ50" s="260"/>
      <c r="GA50" s="260"/>
      <c r="GB50" s="260"/>
      <c r="GC50" s="260"/>
      <c r="GD50" s="260"/>
      <c r="GE50" s="260"/>
      <c r="GF50" s="260"/>
      <c r="GG50" s="260"/>
      <c r="GH50" s="260"/>
      <c r="GI50" s="260"/>
      <c r="GJ50" s="260"/>
      <c r="GK50" s="260"/>
      <c r="GL50" s="260"/>
      <c r="GM50" s="260"/>
      <c r="GN50" s="260"/>
      <c r="GO50" s="260"/>
      <c r="GP50" s="260"/>
      <c r="GQ50" s="260"/>
      <c r="GR50" s="260"/>
      <c r="GS50" s="260"/>
      <c r="GT50" s="260"/>
      <c r="GU50" s="260"/>
      <c r="GV50" s="260"/>
      <c r="GW50" s="260"/>
      <c r="GX50" s="260"/>
      <c r="GY50" s="260"/>
      <c r="GZ50" s="260"/>
      <c r="HA50" s="260"/>
      <c r="HB50" s="260"/>
      <c r="HC50" s="260"/>
      <c r="HD50" s="260"/>
      <c r="HE50" s="260"/>
      <c r="HF50" s="260"/>
      <c r="HG50" s="260"/>
      <c r="HH50" s="260"/>
      <c r="HI50" s="260"/>
      <c r="HJ50" s="260"/>
      <c r="HK50" s="260"/>
      <c r="HL50" s="260"/>
      <c r="HM50" s="260"/>
      <c r="HN50" s="260"/>
      <c r="HO50" s="260"/>
      <c r="HP50" s="260"/>
      <c r="HQ50" s="260"/>
      <c r="HR50" s="260"/>
      <c r="HS50" s="260"/>
      <c r="HT50" s="260"/>
      <c r="HU50" s="260"/>
      <c r="HV50" s="260"/>
      <c r="HW50" s="260"/>
      <c r="HX50" s="260"/>
      <c r="HY50" s="260"/>
      <c r="HZ50" s="260"/>
      <c r="IA50" s="260"/>
      <c r="IB50" s="260"/>
      <c r="IC50" s="260"/>
      <c r="ID50" s="260"/>
      <c r="IE50" s="260"/>
      <c r="IF50" s="260"/>
      <c r="IG50" s="260"/>
      <c r="IH50" s="260"/>
      <c r="II50" s="260"/>
      <c r="IJ50" s="260"/>
      <c r="IK50" s="260"/>
      <c r="IL50" s="260"/>
      <c r="IM50" s="260"/>
      <c r="IN50" s="260"/>
    </row>
    <row r="51" spans="1:248" s="36" customFormat="1" ht="15.75" customHeight="1">
      <c r="A51" s="198"/>
      <c r="B51" s="464"/>
      <c r="C51" s="468" t="s">
        <v>1059</v>
      </c>
      <c r="D51" s="202"/>
      <c r="E51" s="443">
        <v>223</v>
      </c>
      <c r="F51" s="202"/>
      <c r="G51" s="462"/>
      <c r="H51" s="202"/>
      <c r="I51" s="153">
        <v>-4130474086</v>
      </c>
      <c r="J51" s="470"/>
      <c r="K51" s="153">
        <v>-3740633219</v>
      </c>
      <c r="L51" s="251">
        <f t="shared" si="1"/>
        <v>-389840867</v>
      </c>
      <c r="M51" s="694">
        <f t="shared" si="0"/>
        <v>0.10421788081757395</v>
      </c>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c r="CN51" s="260"/>
      <c r="CO51" s="260"/>
      <c r="CP51" s="260"/>
      <c r="CQ51" s="260"/>
      <c r="CR51" s="260"/>
      <c r="CS51" s="260"/>
      <c r="CT51" s="260"/>
      <c r="CU51" s="260"/>
      <c r="CV51" s="260"/>
      <c r="CW51" s="260"/>
      <c r="CX51" s="260"/>
      <c r="CY51" s="260"/>
      <c r="CZ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E51" s="260"/>
      <c r="EF51" s="260"/>
      <c r="EG51" s="260"/>
      <c r="EH51" s="260"/>
      <c r="EI51" s="260"/>
      <c r="EJ51" s="260"/>
      <c r="EK51" s="260"/>
      <c r="EL51" s="260"/>
      <c r="EM51" s="260"/>
      <c r="EN51" s="260"/>
      <c r="EO51" s="260"/>
      <c r="EP51" s="260"/>
      <c r="EQ51" s="260"/>
      <c r="ER51" s="260"/>
      <c r="ES51" s="260"/>
      <c r="ET51" s="260"/>
      <c r="EU51" s="260"/>
      <c r="EV51" s="260"/>
      <c r="EW51" s="260"/>
      <c r="EX51" s="260"/>
      <c r="EY51" s="260"/>
      <c r="EZ51" s="260"/>
      <c r="FA51" s="260"/>
      <c r="FB51" s="260"/>
      <c r="FC51" s="260"/>
      <c r="FD51" s="260"/>
      <c r="FE51" s="260"/>
      <c r="FF51" s="260"/>
      <c r="FG51" s="260"/>
      <c r="FH51" s="260"/>
      <c r="FI51" s="260"/>
      <c r="FJ51" s="260"/>
      <c r="FK51" s="260"/>
      <c r="FL51" s="260"/>
      <c r="FM51" s="260"/>
      <c r="FN51" s="260"/>
      <c r="FO51" s="260"/>
      <c r="FP51" s="260"/>
      <c r="FQ51" s="260"/>
      <c r="FR51" s="260"/>
      <c r="FS51" s="260"/>
      <c r="FT51" s="260"/>
      <c r="FU51" s="260"/>
      <c r="FV51" s="260"/>
      <c r="FW51" s="260"/>
      <c r="FX51" s="260"/>
      <c r="FY51" s="260"/>
      <c r="FZ51" s="260"/>
      <c r="GA51" s="260"/>
      <c r="GB51" s="260"/>
      <c r="GC51" s="260"/>
      <c r="GD51" s="260"/>
      <c r="GE51" s="260"/>
      <c r="GF51" s="260"/>
      <c r="GG51" s="260"/>
      <c r="GH51" s="260"/>
      <c r="GI51" s="260"/>
      <c r="GJ51" s="260"/>
      <c r="GK51" s="260"/>
      <c r="GL51" s="260"/>
      <c r="GM51" s="260"/>
      <c r="GN51" s="260"/>
      <c r="GO51" s="260"/>
      <c r="GP51" s="260"/>
      <c r="GQ51" s="260"/>
      <c r="GR51" s="260"/>
      <c r="GS51" s="260"/>
      <c r="GT51" s="260"/>
      <c r="GU51" s="260"/>
      <c r="GV51" s="260"/>
      <c r="GW51" s="260"/>
      <c r="GX51" s="260"/>
      <c r="GY51" s="260"/>
      <c r="GZ51" s="260"/>
      <c r="HA51" s="260"/>
      <c r="HB51" s="260"/>
      <c r="HC51" s="260"/>
      <c r="HD51" s="260"/>
      <c r="HE51" s="260"/>
      <c r="HF51" s="260"/>
      <c r="HG51" s="260"/>
      <c r="HH51" s="260"/>
      <c r="HI51" s="260"/>
      <c r="HJ51" s="260"/>
      <c r="HK51" s="260"/>
      <c r="HL51" s="260"/>
      <c r="HM51" s="260"/>
      <c r="HN51" s="260"/>
      <c r="HO51" s="260"/>
      <c r="HP51" s="260"/>
      <c r="HQ51" s="260"/>
      <c r="HR51" s="260"/>
      <c r="HS51" s="260"/>
      <c r="HT51" s="260"/>
      <c r="HU51" s="260"/>
      <c r="HV51" s="260"/>
      <c r="HW51" s="260"/>
      <c r="HX51" s="260"/>
      <c r="HY51" s="260"/>
      <c r="HZ51" s="260"/>
      <c r="IA51" s="260"/>
      <c r="IB51" s="260"/>
      <c r="IC51" s="260"/>
      <c r="ID51" s="260"/>
      <c r="IE51" s="260"/>
      <c r="IF51" s="260"/>
      <c r="IG51" s="260"/>
      <c r="IH51" s="260"/>
      <c r="II51" s="260"/>
      <c r="IJ51" s="260"/>
      <c r="IK51" s="260"/>
      <c r="IL51" s="260"/>
      <c r="IM51" s="260"/>
      <c r="IN51" s="260"/>
    </row>
    <row r="52" spans="1:248" s="36" customFormat="1" ht="15.75" customHeight="1">
      <c r="A52" s="198"/>
      <c r="B52" s="371" t="s">
        <v>984</v>
      </c>
      <c r="C52" s="198" t="s">
        <v>1060</v>
      </c>
      <c r="D52" s="198"/>
      <c r="E52" s="465">
        <v>224</v>
      </c>
      <c r="F52" s="198"/>
      <c r="G52" s="465"/>
      <c r="H52" s="198"/>
      <c r="I52" s="16">
        <f>SUM(I53:I54)</f>
        <v>0</v>
      </c>
      <c r="J52" s="17"/>
      <c r="K52" s="16">
        <f>SUM(K53:K54)</f>
        <v>0</v>
      </c>
      <c r="L52" s="251"/>
      <c r="M52" s="694"/>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row>
    <row r="53" spans="1:248" s="36" customFormat="1" ht="15.75" customHeight="1">
      <c r="A53" s="198"/>
      <c r="B53" s="464"/>
      <c r="C53" s="468" t="s">
        <v>1058</v>
      </c>
      <c r="D53" s="202"/>
      <c r="E53" s="443">
        <v>225</v>
      </c>
      <c r="F53" s="202"/>
      <c r="G53" s="465"/>
      <c r="H53" s="202"/>
      <c r="I53" s="153">
        <v>0</v>
      </c>
      <c r="J53" s="470"/>
      <c r="K53" s="153">
        <v>0</v>
      </c>
      <c r="L53" s="251"/>
      <c r="M53" s="694"/>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row>
    <row r="54" spans="1:248" s="36" customFormat="1" ht="15.75" customHeight="1">
      <c r="A54" s="198"/>
      <c r="B54" s="464"/>
      <c r="C54" s="468" t="s">
        <v>1059</v>
      </c>
      <c r="D54" s="202"/>
      <c r="E54" s="443">
        <v>226</v>
      </c>
      <c r="F54" s="202"/>
      <c r="G54" s="465"/>
      <c r="H54" s="202"/>
      <c r="I54" s="153">
        <v>0</v>
      </c>
      <c r="J54" s="470"/>
      <c r="K54" s="153">
        <v>0</v>
      </c>
      <c r="L54" s="251"/>
      <c r="M54" s="694"/>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0"/>
      <c r="CW54" s="260"/>
      <c r="CX54" s="260"/>
      <c r="CY54" s="260"/>
      <c r="CZ54" s="260"/>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c r="EA54" s="260"/>
      <c r="EB54" s="260"/>
      <c r="EC54" s="260"/>
      <c r="ED54" s="260"/>
      <c r="EE54" s="260"/>
      <c r="EF54" s="260"/>
      <c r="EG54" s="260"/>
      <c r="EH54" s="260"/>
      <c r="EI54" s="260"/>
      <c r="EJ54" s="260"/>
      <c r="EK54" s="260"/>
      <c r="EL54" s="260"/>
      <c r="EM54" s="260"/>
      <c r="EN54" s="260"/>
      <c r="EO54" s="260"/>
      <c r="EP54" s="260"/>
      <c r="EQ54" s="260"/>
      <c r="ER54" s="260"/>
      <c r="ES54" s="260"/>
      <c r="ET54" s="260"/>
      <c r="EU54" s="260"/>
      <c r="EV54" s="260"/>
      <c r="EW54" s="260"/>
      <c r="EX54" s="260"/>
      <c r="EY54" s="260"/>
      <c r="EZ54" s="260"/>
      <c r="FA54" s="260"/>
      <c r="FB54" s="260"/>
      <c r="FC54" s="260"/>
      <c r="FD54" s="260"/>
      <c r="FE54" s="260"/>
      <c r="FF54" s="260"/>
      <c r="FG54" s="260"/>
      <c r="FH54" s="260"/>
      <c r="FI54" s="260"/>
      <c r="FJ54" s="260"/>
      <c r="FK54" s="260"/>
      <c r="FL54" s="260"/>
      <c r="FM54" s="260"/>
      <c r="FN54" s="260"/>
      <c r="FO54" s="260"/>
      <c r="FP54" s="260"/>
      <c r="FQ54" s="260"/>
      <c r="FR54" s="260"/>
      <c r="FS54" s="260"/>
      <c r="FT54" s="260"/>
      <c r="FU54" s="260"/>
      <c r="FV54" s="260"/>
      <c r="FW54" s="260"/>
      <c r="FX54" s="260"/>
      <c r="FY54" s="260"/>
      <c r="FZ54" s="260"/>
      <c r="GA54" s="260"/>
      <c r="GB54" s="260"/>
      <c r="GC54" s="260"/>
      <c r="GD54" s="260"/>
      <c r="GE54" s="260"/>
      <c r="GF54" s="260"/>
      <c r="GG54" s="260"/>
      <c r="GH54" s="260"/>
      <c r="GI54" s="260"/>
      <c r="GJ54" s="260"/>
      <c r="GK54" s="260"/>
      <c r="GL54" s="260"/>
      <c r="GM54" s="260"/>
      <c r="GN54" s="260"/>
      <c r="GO54" s="260"/>
      <c r="GP54" s="260"/>
      <c r="GQ54" s="260"/>
      <c r="GR54" s="260"/>
      <c r="GS54" s="260"/>
      <c r="GT54" s="260"/>
      <c r="GU54" s="260"/>
      <c r="GV54" s="260"/>
      <c r="GW54" s="260"/>
      <c r="GX54" s="260"/>
      <c r="GY54" s="260"/>
      <c r="GZ54" s="260"/>
      <c r="HA54" s="260"/>
      <c r="HB54" s="260"/>
      <c r="HC54" s="260"/>
      <c r="HD54" s="260"/>
      <c r="HE54" s="260"/>
      <c r="HF54" s="260"/>
      <c r="HG54" s="260"/>
      <c r="HH54" s="260"/>
      <c r="HI54" s="260"/>
      <c r="HJ54" s="260"/>
      <c r="HK54" s="260"/>
      <c r="HL54" s="260"/>
      <c r="HM54" s="260"/>
      <c r="HN54" s="260"/>
      <c r="HO54" s="260"/>
      <c r="HP54" s="260"/>
      <c r="HQ54" s="260"/>
      <c r="HR54" s="260"/>
      <c r="HS54" s="260"/>
      <c r="HT54" s="260"/>
      <c r="HU54" s="260"/>
      <c r="HV54" s="260"/>
      <c r="HW54" s="260"/>
      <c r="HX54" s="260"/>
      <c r="HY54" s="260"/>
      <c r="HZ54" s="260"/>
      <c r="IA54" s="260"/>
      <c r="IB54" s="260"/>
      <c r="IC54" s="260"/>
      <c r="ID54" s="260"/>
      <c r="IE54" s="260"/>
      <c r="IF54" s="260"/>
      <c r="IG54" s="260"/>
      <c r="IH54" s="260"/>
      <c r="II54" s="260"/>
      <c r="IJ54" s="260"/>
      <c r="IK54" s="260"/>
      <c r="IL54" s="260"/>
      <c r="IM54" s="260"/>
      <c r="IN54" s="260"/>
    </row>
    <row r="55" spans="1:248" s="36" customFormat="1" ht="15.75" customHeight="1">
      <c r="A55" s="198"/>
      <c r="B55" s="371" t="s">
        <v>987</v>
      </c>
      <c r="C55" s="198" t="s">
        <v>1061</v>
      </c>
      <c r="D55" s="198"/>
      <c r="E55" s="465">
        <v>227</v>
      </c>
      <c r="F55" s="198"/>
      <c r="G55" s="465" t="s">
        <v>948</v>
      </c>
      <c r="H55" s="198"/>
      <c r="I55" s="16">
        <f>SUM(I56:I57)</f>
        <v>1103877844</v>
      </c>
      <c r="J55" s="17"/>
      <c r="K55" s="16">
        <f>SUM(K56:K57)</f>
        <v>1163186716</v>
      </c>
      <c r="L55" s="251">
        <f t="shared" si="1"/>
        <v>-59308872</v>
      </c>
      <c r="M55" s="694">
        <f t="shared" si="0"/>
        <v>-0.050988264553048765</v>
      </c>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J55" s="260"/>
      <c r="CK55" s="260"/>
      <c r="CL55" s="260"/>
      <c r="CM55" s="260"/>
      <c r="CN55" s="260"/>
      <c r="CO55" s="260"/>
      <c r="CP55" s="260"/>
      <c r="CQ55" s="260"/>
      <c r="CR55" s="260"/>
      <c r="CS55" s="260"/>
      <c r="CT55" s="260"/>
      <c r="CU55" s="260"/>
      <c r="CV55" s="260"/>
      <c r="CW55" s="260"/>
      <c r="CX55" s="260"/>
      <c r="CY55" s="260"/>
      <c r="CZ55" s="260"/>
      <c r="DA55" s="260"/>
      <c r="DB55" s="260"/>
      <c r="DC55" s="260"/>
      <c r="DD55" s="260"/>
      <c r="DE55" s="260"/>
      <c r="DF55" s="260"/>
      <c r="DG55" s="260"/>
      <c r="DH55" s="260"/>
      <c r="DI55" s="260"/>
      <c r="DJ55" s="260"/>
      <c r="DK55" s="260"/>
      <c r="DL55" s="260"/>
      <c r="DM55" s="260"/>
      <c r="DN55" s="260"/>
      <c r="DO55" s="260"/>
      <c r="DP55" s="260"/>
      <c r="DQ55" s="260"/>
      <c r="DR55" s="260"/>
      <c r="DS55" s="260"/>
      <c r="DT55" s="260"/>
      <c r="DU55" s="260"/>
      <c r="DV55" s="260"/>
      <c r="DW55" s="260"/>
      <c r="DX55" s="260"/>
      <c r="DY55" s="260"/>
      <c r="DZ55" s="260"/>
      <c r="EA55" s="260"/>
      <c r="EB55" s="260"/>
      <c r="EC55" s="260"/>
      <c r="ED55" s="260"/>
      <c r="EE55" s="260"/>
      <c r="EF55" s="260"/>
      <c r="EG55" s="260"/>
      <c r="EH55" s="260"/>
      <c r="EI55" s="260"/>
      <c r="EJ55" s="260"/>
      <c r="EK55" s="260"/>
      <c r="EL55" s="260"/>
      <c r="EM55" s="260"/>
      <c r="EN55" s="260"/>
      <c r="EO55" s="260"/>
      <c r="EP55" s="260"/>
      <c r="EQ55" s="260"/>
      <c r="ER55" s="260"/>
      <c r="ES55" s="260"/>
      <c r="ET55" s="260"/>
      <c r="EU55" s="260"/>
      <c r="EV55" s="260"/>
      <c r="EW55" s="260"/>
      <c r="EX55" s="260"/>
      <c r="EY55" s="260"/>
      <c r="EZ55" s="260"/>
      <c r="FA55" s="260"/>
      <c r="FB55" s="260"/>
      <c r="FC55" s="260"/>
      <c r="FD55" s="260"/>
      <c r="FE55" s="260"/>
      <c r="FF55" s="260"/>
      <c r="FG55" s="260"/>
      <c r="FH55" s="260"/>
      <c r="FI55" s="260"/>
      <c r="FJ55" s="260"/>
      <c r="FK55" s="260"/>
      <c r="FL55" s="260"/>
      <c r="FM55" s="260"/>
      <c r="FN55" s="260"/>
      <c r="FO55" s="260"/>
      <c r="FP55" s="260"/>
      <c r="FQ55" s="260"/>
      <c r="FR55" s="260"/>
      <c r="FS55" s="260"/>
      <c r="FT55" s="260"/>
      <c r="FU55" s="260"/>
      <c r="FV55" s="260"/>
      <c r="FW55" s="260"/>
      <c r="FX55" s="260"/>
      <c r="FY55" s="260"/>
      <c r="FZ55" s="260"/>
      <c r="GA55" s="260"/>
      <c r="GB55" s="260"/>
      <c r="GC55" s="260"/>
      <c r="GD55" s="260"/>
      <c r="GE55" s="260"/>
      <c r="GF55" s="260"/>
      <c r="GG55" s="260"/>
      <c r="GH55" s="260"/>
      <c r="GI55" s="260"/>
      <c r="GJ55" s="260"/>
      <c r="GK55" s="260"/>
      <c r="GL55" s="260"/>
      <c r="GM55" s="260"/>
      <c r="GN55" s="260"/>
      <c r="GO55" s="260"/>
      <c r="GP55" s="260"/>
      <c r="GQ55" s="260"/>
      <c r="GR55" s="260"/>
      <c r="GS55" s="260"/>
      <c r="GT55" s="260"/>
      <c r="GU55" s="260"/>
      <c r="GV55" s="260"/>
      <c r="GW55" s="260"/>
      <c r="GX55" s="260"/>
      <c r="GY55" s="260"/>
      <c r="GZ55" s="260"/>
      <c r="HA55" s="260"/>
      <c r="HB55" s="260"/>
      <c r="HC55" s="260"/>
      <c r="HD55" s="260"/>
      <c r="HE55" s="260"/>
      <c r="HF55" s="260"/>
      <c r="HG55" s="260"/>
      <c r="HH55" s="260"/>
      <c r="HI55" s="260"/>
      <c r="HJ55" s="260"/>
      <c r="HK55" s="260"/>
      <c r="HL55" s="260"/>
      <c r="HM55" s="260"/>
      <c r="HN55" s="260"/>
      <c r="HO55" s="260"/>
      <c r="HP55" s="260"/>
      <c r="HQ55" s="260"/>
      <c r="HR55" s="260"/>
      <c r="HS55" s="260"/>
      <c r="HT55" s="260"/>
      <c r="HU55" s="260"/>
      <c r="HV55" s="260"/>
      <c r="HW55" s="260"/>
      <c r="HX55" s="260"/>
      <c r="HY55" s="260"/>
      <c r="HZ55" s="260"/>
      <c r="IA55" s="260"/>
      <c r="IB55" s="260"/>
      <c r="IC55" s="260"/>
      <c r="ID55" s="260"/>
      <c r="IE55" s="260"/>
      <c r="IF55" s="260"/>
      <c r="IG55" s="260"/>
      <c r="IH55" s="260"/>
      <c r="II55" s="260"/>
      <c r="IJ55" s="260"/>
      <c r="IK55" s="260"/>
      <c r="IL55" s="260"/>
      <c r="IM55" s="260"/>
      <c r="IN55" s="260"/>
    </row>
    <row r="56" spans="1:248" s="62" customFormat="1" ht="15.75" customHeight="1">
      <c r="A56" s="202"/>
      <c r="B56" s="471"/>
      <c r="C56" s="468" t="s">
        <v>1058</v>
      </c>
      <c r="D56" s="202"/>
      <c r="E56" s="443">
        <v>228</v>
      </c>
      <c r="F56" s="202"/>
      <c r="G56" s="443"/>
      <c r="H56" s="202"/>
      <c r="I56" s="153">
        <v>1530868227</v>
      </c>
      <c r="J56" s="470"/>
      <c r="K56" s="153">
        <v>1530868227</v>
      </c>
      <c r="L56" s="251">
        <f t="shared" si="1"/>
        <v>0</v>
      </c>
      <c r="M56" s="694">
        <f t="shared" si="0"/>
        <v>0</v>
      </c>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2"/>
      <c r="GY56" s="472"/>
      <c r="GZ56" s="472"/>
      <c r="HA56" s="472"/>
      <c r="HB56" s="472"/>
      <c r="HC56" s="472"/>
      <c r="HD56" s="472"/>
      <c r="HE56" s="472"/>
      <c r="HF56" s="472"/>
      <c r="HG56" s="472"/>
      <c r="HH56" s="472"/>
      <c r="HI56" s="472"/>
      <c r="HJ56" s="472"/>
      <c r="HK56" s="472"/>
      <c r="HL56" s="472"/>
      <c r="HM56" s="472"/>
      <c r="HN56" s="472"/>
      <c r="HO56" s="472"/>
      <c r="HP56" s="472"/>
      <c r="HQ56" s="472"/>
      <c r="HR56" s="472"/>
      <c r="HS56" s="472"/>
      <c r="HT56" s="472"/>
      <c r="HU56" s="472"/>
      <c r="HV56" s="472"/>
      <c r="HW56" s="472"/>
      <c r="HX56" s="472"/>
      <c r="HY56" s="472"/>
      <c r="HZ56" s="472"/>
      <c r="IA56" s="472"/>
      <c r="IB56" s="472"/>
      <c r="IC56" s="472"/>
      <c r="ID56" s="472"/>
      <c r="IE56" s="472"/>
      <c r="IF56" s="472"/>
      <c r="IG56" s="472"/>
      <c r="IH56" s="472"/>
      <c r="II56" s="472"/>
      <c r="IJ56" s="472"/>
      <c r="IK56" s="472"/>
      <c r="IL56" s="472"/>
      <c r="IM56" s="472"/>
      <c r="IN56" s="472"/>
    </row>
    <row r="57" spans="1:248" s="62" customFormat="1" ht="15.75" customHeight="1">
      <c r="A57" s="202"/>
      <c r="B57" s="471"/>
      <c r="C57" s="468" t="s">
        <v>1059</v>
      </c>
      <c r="D57" s="202"/>
      <c r="E57" s="443">
        <v>229</v>
      </c>
      <c r="F57" s="202"/>
      <c r="G57" s="443"/>
      <c r="H57" s="202"/>
      <c r="I57" s="153">
        <v>-426990383</v>
      </c>
      <c r="J57" s="470"/>
      <c r="K57" s="153">
        <v>-367681511</v>
      </c>
      <c r="L57" s="251">
        <f t="shared" si="1"/>
        <v>-59308872</v>
      </c>
      <c r="M57" s="694">
        <f t="shared" si="0"/>
        <v>0.1613050159598588</v>
      </c>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2"/>
      <c r="GY57" s="472"/>
      <c r="GZ57" s="472"/>
      <c r="HA57" s="472"/>
      <c r="HB57" s="472"/>
      <c r="HC57" s="472"/>
      <c r="HD57" s="472"/>
      <c r="HE57" s="472"/>
      <c r="HF57" s="472"/>
      <c r="HG57" s="472"/>
      <c r="HH57" s="472"/>
      <c r="HI57" s="472"/>
      <c r="HJ57" s="472"/>
      <c r="HK57" s="472"/>
      <c r="HL57" s="472"/>
      <c r="HM57" s="472"/>
      <c r="HN57" s="472"/>
      <c r="HO57" s="472"/>
      <c r="HP57" s="472"/>
      <c r="HQ57" s="472"/>
      <c r="HR57" s="472"/>
      <c r="HS57" s="472"/>
      <c r="HT57" s="472"/>
      <c r="HU57" s="472"/>
      <c r="HV57" s="472"/>
      <c r="HW57" s="472"/>
      <c r="HX57" s="472"/>
      <c r="HY57" s="472"/>
      <c r="HZ57" s="472"/>
      <c r="IA57" s="472"/>
      <c r="IB57" s="472"/>
      <c r="IC57" s="472"/>
      <c r="ID57" s="472"/>
      <c r="IE57" s="472"/>
      <c r="IF57" s="472"/>
      <c r="IG57" s="472"/>
      <c r="IH57" s="472"/>
      <c r="II57" s="472"/>
      <c r="IJ57" s="472"/>
      <c r="IK57" s="472"/>
      <c r="IL57" s="472"/>
      <c r="IM57" s="472"/>
      <c r="IN57" s="472"/>
    </row>
    <row r="58" spans="1:248" s="36" customFormat="1" ht="15.75" customHeight="1">
      <c r="A58" s="198"/>
      <c r="B58" s="371" t="s">
        <v>990</v>
      </c>
      <c r="C58" s="198" t="s">
        <v>1062</v>
      </c>
      <c r="D58" s="198"/>
      <c r="E58" s="465">
        <v>230</v>
      </c>
      <c r="F58" s="198"/>
      <c r="G58" s="465"/>
      <c r="H58" s="198"/>
      <c r="I58" s="16"/>
      <c r="J58" s="17"/>
      <c r="K58" s="16"/>
      <c r="L58" s="251"/>
      <c r="M58" s="694"/>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c r="FF58" s="260"/>
      <c r="FG58" s="260"/>
      <c r="FH58" s="260"/>
      <c r="FI58" s="260"/>
      <c r="FJ58" s="260"/>
      <c r="FK58" s="260"/>
      <c r="FL58" s="260"/>
      <c r="FM58" s="260"/>
      <c r="FN58" s="260"/>
      <c r="FO58" s="260"/>
      <c r="FP58" s="260"/>
      <c r="FQ58" s="260"/>
      <c r="FR58" s="260"/>
      <c r="FS58" s="260"/>
      <c r="FT58" s="260"/>
      <c r="FU58" s="260"/>
      <c r="FV58" s="260"/>
      <c r="FW58" s="260"/>
      <c r="FX58" s="260"/>
      <c r="FY58" s="260"/>
      <c r="FZ58" s="260"/>
      <c r="GA58" s="260"/>
      <c r="GB58" s="260"/>
      <c r="GC58" s="260"/>
      <c r="GD58" s="260"/>
      <c r="GE58" s="260"/>
      <c r="GF58" s="260"/>
      <c r="GG58" s="260"/>
      <c r="GH58" s="260"/>
      <c r="GI58" s="260"/>
      <c r="GJ58" s="260"/>
      <c r="GK58" s="260"/>
      <c r="GL58" s="260"/>
      <c r="GM58" s="260"/>
      <c r="GN58" s="260"/>
      <c r="GO58" s="260"/>
      <c r="GP58" s="260"/>
      <c r="GQ58" s="260"/>
      <c r="GR58" s="260"/>
      <c r="GS58" s="260"/>
      <c r="GT58" s="260"/>
      <c r="GU58" s="260"/>
      <c r="GV58" s="260"/>
      <c r="GW58" s="260"/>
      <c r="GX58" s="260"/>
      <c r="GY58" s="260"/>
      <c r="GZ58" s="260"/>
      <c r="HA58" s="260"/>
      <c r="HB58" s="260"/>
      <c r="HC58" s="260"/>
      <c r="HD58" s="260"/>
      <c r="HE58" s="260"/>
      <c r="HF58" s="260"/>
      <c r="HG58" s="260"/>
      <c r="HH58" s="260"/>
      <c r="HI58" s="260"/>
      <c r="HJ58" s="260"/>
      <c r="HK58" s="260"/>
      <c r="HL58" s="260"/>
      <c r="HM58" s="260"/>
      <c r="HN58" s="260"/>
      <c r="HO58" s="260"/>
      <c r="HP58" s="260"/>
      <c r="HQ58" s="260"/>
      <c r="HR58" s="260"/>
      <c r="HS58" s="260"/>
      <c r="HT58" s="260"/>
      <c r="HU58" s="260"/>
      <c r="HV58" s="260"/>
      <c r="HW58" s="260"/>
      <c r="HX58" s="260"/>
      <c r="HY58" s="260"/>
      <c r="HZ58" s="260"/>
      <c r="IA58" s="260"/>
      <c r="IB58" s="260"/>
      <c r="IC58" s="260"/>
      <c r="ID58" s="260"/>
      <c r="IE58" s="260"/>
      <c r="IF58" s="260"/>
      <c r="IG58" s="260"/>
      <c r="IH58" s="260"/>
      <c r="II58" s="260"/>
      <c r="IJ58" s="260"/>
      <c r="IK58" s="260"/>
      <c r="IL58" s="260"/>
      <c r="IM58" s="260"/>
      <c r="IN58" s="260"/>
    </row>
    <row r="59" spans="1:248" s="36" customFormat="1" ht="30" customHeight="1">
      <c r="A59" s="186" t="s">
        <v>1063</v>
      </c>
      <c r="B59" s="186" t="s">
        <v>1064</v>
      </c>
      <c r="C59" s="186"/>
      <c r="D59" s="186"/>
      <c r="E59" s="462">
        <v>240</v>
      </c>
      <c r="F59" s="186"/>
      <c r="G59" s="462"/>
      <c r="H59" s="186"/>
      <c r="I59" s="160">
        <f>SUM(I60:I61)</f>
        <v>0</v>
      </c>
      <c r="J59" s="463"/>
      <c r="K59" s="160">
        <f>SUM(K60:K61)</f>
        <v>0</v>
      </c>
      <c r="L59" s="251"/>
      <c r="M59" s="694"/>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260"/>
      <c r="CM59" s="260"/>
      <c r="CN59" s="260"/>
      <c r="CO59" s="260"/>
      <c r="CP59" s="260"/>
      <c r="CQ59" s="260"/>
      <c r="CR59" s="260"/>
      <c r="CS59" s="260"/>
      <c r="CT59" s="260"/>
      <c r="CU59" s="260"/>
      <c r="CV59" s="260"/>
      <c r="CW59" s="260"/>
      <c r="CX59" s="260"/>
      <c r="CY59" s="260"/>
      <c r="CZ59" s="260"/>
      <c r="DA59" s="260"/>
      <c r="DB59" s="260"/>
      <c r="DC59" s="260"/>
      <c r="DD59" s="260"/>
      <c r="DE59" s="260"/>
      <c r="DF59" s="260"/>
      <c r="DG59" s="260"/>
      <c r="DH59" s="260"/>
      <c r="DI59" s="260"/>
      <c r="DJ59" s="260"/>
      <c r="DK59" s="260"/>
      <c r="DL59" s="260"/>
      <c r="DM59" s="260"/>
      <c r="DN59" s="260"/>
      <c r="DO59" s="260"/>
      <c r="DP59" s="260"/>
      <c r="DQ59" s="260"/>
      <c r="DR59" s="260"/>
      <c r="DS59" s="260"/>
      <c r="DT59" s="260"/>
      <c r="DU59" s="260"/>
      <c r="DV59" s="260"/>
      <c r="DW59" s="260"/>
      <c r="DX59" s="260"/>
      <c r="DY59" s="260"/>
      <c r="DZ59" s="260"/>
      <c r="EA59" s="260"/>
      <c r="EB59" s="260"/>
      <c r="EC59" s="260"/>
      <c r="ED59" s="260"/>
      <c r="EE59" s="260"/>
      <c r="EF59" s="260"/>
      <c r="EG59" s="260"/>
      <c r="EH59" s="260"/>
      <c r="EI59" s="260"/>
      <c r="EJ59" s="260"/>
      <c r="EK59" s="260"/>
      <c r="EL59" s="260"/>
      <c r="EM59" s="260"/>
      <c r="EN59" s="260"/>
      <c r="EO59" s="260"/>
      <c r="EP59" s="260"/>
      <c r="EQ59" s="260"/>
      <c r="ER59" s="260"/>
      <c r="ES59" s="260"/>
      <c r="ET59" s="260"/>
      <c r="EU59" s="260"/>
      <c r="EV59" s="260"/>
      <c r="EW59" s="260"/>
      <c r="EX59" s="260"/>
      <c r="EY59" s="260"/>
      <c r="EZ59" s="260"/>
      <c r="FA59" s="260"/>
      <c r="FB59" s="260"/>
      <c r="FC59" s="260"/>
      <c r="FD59" s="260"/>
      <c r="FE59" s="260"/>
      <c r="FF59" s="260"/>
      <c r="FG59" s="260"/>
      <c r="FH59" s="260"/>
      <c r="FI59" s="260"/>
      <c r="FJ59" s="260"/>
      <c r="FK59" s="260"/>
      <c r="FL59" s="260"/>
      <c r="FM59" s="260"/>
      <c r="FN59" s="260"/>
      <c r="FO59" s="260"/>
      <c r="FP59" s="260"/>
      <c r="FQ59" s="260"/>
      <c r="FR59" s="260"/>
      <c r="FS59" s="260"/>
      <c r="FT59" s="260"/>
      <c r="FU59" s="260"/>
      <c r="FV59" s="260"/>
      <c r="FW59" s="260"/>
      <c r="FX59" s="260"/>
      <c r="FY59" s="260"/>
      <c r="FZ59" s="260"/>
      <c r="GA59" s="260"/>
      <c r="GB59" s="260"/>
      <c r="GC59" s="260"/>
      <c r="GD59" s="260"/>
      <c r="GE59" s="260"/>
      <c r="GF59" s="260"/>
      <c r="GG59" s="260"/>
      <c r="GH59" s="260"/>
      <c r="GI59" s="260"/>
      <c r="GJ59" s="260"/>
      <c r="GK59" s="260"/>
      <c r="GL59" s="260"/>
      <c r="GM59" s="260"/>
      <c r="GN59" s="260"/>
      <c r="GO59" s="260"/>
      <c r="GP59" s="260"/>
      <c r="GQ59" s="260"/>
      <c r="GR59" s="260"/>
      <c r="GS59" s="260"/>
      <c r="GT59" s="260"/>
      <c r="GU59" s="260"/>
      <c r="GV59" s="260"/>
      <c r="GW59" s="260"/>
      <c r="GX59" s="260"/>
      <c r="GY59" s="260"/>
      <c r="GZ59" s="260"/>
      <c r="HA59" s="260"/>
      <c r="HB59" s="260"/>
      <c r="HC59" s="260"/>
      <c r="HD59" s="260"/>
      <c r="HE59" s="260"/>
      <c r="HF59" s="260"/>
      <c r="HG59" s="260"/>
      <c r="HH59" s="260"/>
      <c r="HI59" s="260"/>
      <c r="HJ59" s="260"/>
      <c r="HK59" s="260"/>
      <c r="HL59" s="260"/>
      <c r="HM59" s="260"/>
      <c r="HN59" s="260"/>
      <c r="HO59" s="260"/>
      <c r="HP59" s="260"/>
      <c r="HQ59" s="260"/>
      <c r="HR59" s="260"/>
      <c r="HS59" s="260"/>
      <c r="HT59" s="260"/>
      <c r="HU59" s="260"/>
      <c r="HV59" s="260"/>
      <c r="HW59" s="260"/>
      <c r="HX59" s="260"/>
      <c r="HY59" s="260"/>
      <c r="HZ59" s="260"/>
      <c r="IA59" s="260"/>
      <c r="IB59" s="260"/>
      <c r="IC59" s="260"/>
      <c r="ID59" s="260"/>
      <c r="IE59" s="260"/>
      <c r="IF59" s="260"/>
      <c r="IG59" s="260"/>
      <c r="IH59" s="260"/>
      <c r="II59" s="260"/>
      <c r="IJ59" s="260"/>
      <c r="IK59" s="260"/>
      <c r="IL59" s="260"/>
      <c r="IM59" s="260"/>
      <c r="IN59" s="260"/>
    </row>
    <row r="60" spans="1:248" s="35" customFormat="1" ht="18" customHeight="1">
      <c r="A60" s="198"/>
      <c r="B60" s="464"/>
      <c r="C60" s="473" t="s">
        <v>1058</v>
      </c>
      <c r="D60" s="198"/>
      <c r="E60" s="465">
        <v>241</v>
      </c>
      <c r="F60" s="198"/>
      <c r="G60" s="465"/>
      <c r="H60" s="198"/>
      <c r="I60" s="16">
        <v>0</v>
      </c>
      <c r="J60" s="17"/>
      <c r="K60" s="16">
        <v>0</v>
      </c>
      <c r="L60" s="251"/>
      <c r="M60" s="694"/>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60"/>
      <c r="CE60" s="260"/>
      <c r="CF60" s="260"/>
      <c r="CG60" s="260"/>
      <c r="CH60" s="260"/>
      <c r="CI60" s="260"/>
      <c r="CJ60" s="260"/>
      <c r="CK60" s="260"/>
      <c r="CL60" s="260"/>
      <c r="CM60" s="260"/>
      <c r="CN60" s="260"/>
      <c r="CO60" s="260"/>
      <c r="CP60" s="260"/>
      <c r="CQ60" s="260"/>
      <c r="CR60" s="260"/>
      <c r="CS60" s="260"/>
      <c r="CT60" s="260"/>
      <c r="CU60" s="260"/>
      <c r="CV60" s="260"/>
      <c r="CW60" s="260"/>
      <c r="CX60" s="260"/>
      <c r="CY60" s="260"/>
      <c r="CZ60" s="260"/>
      <c r="DA60" s="260"/>
      <c r="DB60" s="260"/>
      <c r="DC60" s="260"/>
      <c r="DD60" s="260"/>
      <c r="DE60" s="260"/>
      <c r="DF60" s="260"/>
      <c r="DG60" s="260"/>
      <c r="DH60" s="260"/>
      <c r="DI60" s="260"/>
      <c r="DJ60" s="260"/>
      <c r="DK60" s="260"/>
      <c r="DL60" s="260"/>
      <c r="DM60" s="260"/>
      <c r="DN60" s="260"/>
      <c r="DO60" s="260"/>
      <c r="DP60" s="260"/>
      <c r="DQ60" s="260"/>
      <c r="DR60" s="260"/>
      <c r="DS60" s="260"/>
      <c r="DT60" s="260"/>
      <c r="DU60" s="260"/>
      <c r="DV60" s="260"/>
      <c r="DW60" s="260"/>
      <c r="DX60" s="260"/>
      <c r="DY60" s="260"/>
      <c r="DZ60" s="260"/>
      <c r="EA60" s="260"/>
      <c r="EB60" s="260"/>
      <c r="EC60" s="260"/>
      <c r="ED60" s="260"/>
      <c r="EE60" s="260"/>
      <c r="EF60" s="260"/>
      <c r="EG60" s="260"/>
      <c r="EH60" s="260"/>
      <c r="EI60" s="260"/>
      <c r="EJ60" s="260"/>
      <c r="EK60" s="260"/>
      <c r="EL60" s="260"/>
      <c r="EM60" s="260"/>
      <c r="EN60" s="260"/>
      <c r="EO60" s="260"/>
      <c r="EP60" s="260"/>
      <c r="EQ60" s="260"/>
      <c r="ER60" s="260"/>
      <c r="ES60" s="260"/>
      <c r="ET60" s="260"/>
      <c r="EU60" s="260"/>
      <c r="EV60" s="260"/>
      <c r="EW60" s="260"/>
      <c r="EX60" s="260"/>
      <c r="EY60" s="260"/>
      <c r="EZ60" s="260"/>
      <c r="FA60" s="260"/>
      <c r="FB60" s="260"/>
      <c r="FC60" s="260"/>
      <c r="FD60" s="260"/>
      <c r="FE60" s="260"/>
      <c r="FF60" s="260"/>
      <c r="FG60" s="260"/>
      <c r="FH60" s="260"/>
      <c r="FI60" s="260"/>
      <c r="FJ60" s="260"/>
      <c r="FK60" s="260"/>
      <c r="FL60" s="260"/>
      <c r="FM60" s="260"/>
      <c r="FN60" s="260"/>
      <c r="FO60" s="260"/>
      <c r="FP60" s="260"/>
      <c r="FQ60" s="260"/>
      <c r="FR60" s="260"/>
      <c r="FS60" s="260"/>
      <c r="FT60" s="260"/>
      <c r="FU60" s="260"/>
      <c r="FV60" s="260"/>
      <c r="FW60" s="260"/>
      <c r="FX60" s="260"/>
      <c r="FY60" s="260"/>
      <c r="FZ60" s="260"/>
      <c r="GA60" s="260"/>
      <c r="GB60" s="260"/>
      <c r="GC60" s="260"/>
      <c r="GD60" s="260"/>
      <c r="GE60" s="260"/>
      <c r="GF60" s="260"/>
      <c r="GG60" s="260"/>
      <c r="GH60" s="260"/>
      <c r="GI60" s="260"/>
      <c r="GJ60" s="260"/>
      <c r="GK60" s="260"/>
      <c r="GL60" s="260"/>
      <c r="GM60" s="260"/>
      <c r="GN60" s="260"/>
      <c r="GO60" s="260"/>
      <c r="GP60" s="260"/>
      <c r="GQ60" s="260"/>
      <c r="GR60" s="260"/>
      <c r="GS60" s="260"/>
      <c r="GT60" s="260"/>
      <c r="GU60" s="260"/>
      <c r="GV60" s="260"/>
      <c r="GW60" s="260"/>
      <c r="GX60" s="260"/>
      <c r="GY60" s="260"/>
      <c r="GZ60" s="260"/>
      <c r="HA60" s="260"/>
      <c r="HB60" s="260"/>
      <c r="HC60" s="260"/>
      <c r="HD60" s="260"/>
      <c r="HE60" s="260"/>
      <c r="HF60" s="260"/>
      <c r="HG60" s="260"/>
      <c r="HH60" s="260"/>
      <c r="HI60" s="260"/>
      <c r="HJ60" s="260"/>
      <c r="HK60" s="260"/>
      <c r="HL60" s="260"/>
      <c r="HM60" s="260"/>
      <c r="HN60" s="260"/>
      <c r="HO60" s="260"/>
      <c r="HP60" s="260"/>
      <c r="HQ60" s="260"/>
      <c r="HR60" s="260"/>
      <c r="HS60" s="260"/>
      <c r="HT60" s="260"/>
      <c r="HU60" s="260"/>
      <c r="HV60" s="260"/>
      <c r="HW60" s="260"/>
      <c r="HX60" s="260"/>
      <c r="HY60" s="260"/>
      <c r="HZ60" s="260"/>
      <c r="IA60" s="260"/>
      <c r="IB60" s="260"/>
      <c r="IC60" s="260"/>
      <c r="ID60" s="260"/>
      <c r="IE60" s="260"/>
      <c r="IF60" s="260"/>
      <c r="IG60" s="260"/>
      <c r="IH60" s="260"/>
      <c r="II60" s="260"/>
      <c r="IJ60" s="260"/>
      <c r="IK60" s="260"/>
      <c r="IL60" s="260"/>
      <c r="IM60" s="260"/>
      <c r="IN60" s="260"/>
    </row>
    <row r="61" spans="1:248" s="35" customFormat="1" ht="18" customHeight="1">
      <c r="A61" s="198"/>
      <c r="B61" s="464"/>
      <c r="C61" s="473" t="s">
        <v>1059</v>
      </c>
      <c r="D61" s="198"/>
      <c r="E61" s="465">
        <v>242</v>
      </c>
      <c r="F61" s="198"/>
      <c r="G61" s="465"/>
      <c r="H61" s="198"/>
      <c r="I61" s="16">
        <v>0</v>
      </c>
      <c r="J61" s="17"/>
      <c r="K61" s="16">
        <v>0</v>
      </c>
      <c r="L61" s="251"/>
      <c r="M61" s="694"/>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60"/>
      <c r="CE61" s="260"/>
      <c r="CF61" s="260"/>
      <c r="CG61" s="260"/>
      <c r="CH61" s="260"/>
      <c r="CI61" s="260"/>
      <c r="CJ61" s="260"/>
      <c r="CK61" s="260"/>
      <c r="CL61" s="260"/>
      <c r="CM61" s="260"/>
      <c r="CN61" s="260"/>
      <c r="CO61" s="260"/>
      <c r="CP61" s="260"/>
      <c r="CQ61" s="260"/>
      <c r="CR61" s="260"/>
      <c r="CS61" s="260"/>
      <c r="CT61" s="260"/>
      <c r="CU61" s="260"/>
      <c r="CV61" s="260"/>
      <c r="CW61" s="260"/>
      <c r="CX61" s="260"/>
      <c r="CY61" s="260"/>
      <c r="CZ61" s="260"/>
      <c r="DA61" s="260"/>
      <c r="DB61" s="260"/>
      <c r="DC61" s="260"/>
      <c r="DD61" s="260"/>
      <c r="DE61" s="260"/>
      <c r="DF61" s="260"/>
      <c r="DG61" s="260"/>
      <c r="DH61" s="260"/>
      <c r="DI61" s="260"/>
      <c r="DJ61" s="260"/>
      <c r="DK61" s="260"/>
      <c r="DL61" s="260"/>
      <c r="DM61" s="260"/>
      <c r="DN61" s="260"/>
      <c r="DO61" s="260"/>
      <c r="DP61" s="260"/>
      <c r="DQ61" s="260"/>
      <c r="DR61" s="260"/>
      <c r="DS61" s="260"/>
      <c r="DT61" s="260"/>
      <c r="DU61" s="260"/>
      <c r="DV61" s="260"/>
      <c r="DW61" s="260"/>
      <c r="DX61" s="260"/>
      <c r="DY61" s="260"/>
      <c r="DZ61" s="260"/>
      <c r="EA61" s="260"/>
      <c r="EB61" s="260"/>
      <c r="EC61" s="260"/>
      <c r="ED61" s="260"/>
      <c r="EE61" s="260"/>
      <c r="EF61" s="260"/>
      <c r="EG61" s="260"/>
      <c r="EH61" s="260"/>
      <c r="EI61" s="260"/>
      <c r="EJ61" s="260"/>
      <c r="EK61" s="260"/>
      <c r="EL61" s="260"/>
      <c r="EM61" s="260"/>
      <c r="EN61" s="260"/>
      <c r="EO61" s="260"/>
      <c r="EP61" s="260"/>
      <c r="EQ61" s="260"/>
      <c r="ER61" s="260"/>
      <c r="ES61" s="260"/>
      <c r="ET61" s="260"/>
      <c r="EU61" s="260"/>
      <c r="EV61" s="260"/>
      <c r="EW61" s="260"/>
      <c r="EX61" s="260"/>
      <c r="EY61" s="260"/>
      <c r="EZ61" s="260"/>
      <c r="FA61" s="260"/>
      <c r="FB61" s="260"/>
      <c r="FC61" s="260"/>
      <c r="FD61" s="260"/>
      <c r="FE61" s="260"/>
      <c r="FF61" s="260"/>
      <c r="FG61" s="260"/>
      <c r="FH61" s="260"/>
      <c r="FI61" s="260"/>
      <c r="FJ61" s="260"/>
      <c r="FK61" s="260"/>
      <c r="FL61" s="260"/>
      <c r="FM61" s="260"/>
      <c r="FN61" s="260"/>
      <c r="FO61" s="260"/>
      <c r="FP61" s="260"/>
      <c r="FQ61" s="260"/>
      <c r="FR61" s="260"/>
      <c r="FS61" s="260"/>
      <c r="FT61" s="260"/>
      <c r="FU61" s="260"/>
      <c r="FV61" s="260"/>
      <c r="FW61" s="260"/>
      <c r="FX61" s="260"/>
      <c r="FY61" s="260"/>
      <c r="FZ61" s="260"/>
      <c r="GA61" s="260"/>
      <c r="GB61" s="260"/>
      <c r="GC61" s="260"/>
      <c r="GD61" s="260"/>
      <c r="GE61" s="260"/>
      <c r="GF61" s="260"/>
      <c r="GG61" s="260"/>
      <c r="GH61" s="260"/>
      <c r="GI61" s="260"/>
      <c r="GJ61" s="260"/>
      <c r="GK61" s="260"/>
      <c r="GL61" s="260"/>
      <c r="GM61" s="260"/>
      <c r="GN61" s="260"/>
      <c r="GO61" s="260"/>
      <c r="GP61" s="260"/>
      <c r="GQ61" s="260"/>
      <c r="GR61" s="260"/>
      <c r="GS61" s="260"/>
      <c r="GT61" s="260"/>
      <c r="GU61" s="260"/>
      <c r="GV61" s="260"/>
      <c r="GW61" s="260"/>
      <c r="GX61" s="260"/>
      <c r="GY61" s="260"/>
      <c r="GZ61" s="260"/>
      <c r="HA61" s="260"/>
      <c r="HB61" s="260"/>
      <c r="HC61" s="260"/>
      <c r="HD61" s="260"/>
      <c r="HE61" s="260"/>
      <c r="HF61" s="260"/>
      <c r="HG61" s="260"/>
      <c r="HH61" s="260"/>
      <c r="HI61" s="260"/>
      <c r="HJ61" s="260"/>
      <c r="HK61" s="260"/>
      <c r="HL61" s="260"/>
      <c r="HM61" s="260"/>
      <c r="HN61" s="260"/>
      <c r="HO61" s="260"/>
      <c r="HP61" s="260"/>
      <c r="HQ61" s="260"/>
      <c r="HR61" s="260"/>
      <c r="HS61" s="260"/>
      <c r="HT61" s="260"/>
      <c r="HU61" s="260"/>
      <c r="HV61" s="260"/>
      <c r="HW61" s="260"/>
      <c r="HX61" s="260"/>
      <c r="HY61" s="260"/>
      <c r="HZ61" s="260"/>
      <c r="IA61" s="260"/>
      <c r="IB61" s="260"/>
      <c r="IC61" s="260"/>
      <c r="ID61" s="260"/>
      <c r="IE61" s="260"/>
      <c r="IF61" s="260"/>
      <c r="IG61" s="260"/>
      <c r="IH61" s="260"/>
      <c r="II61" s="260"/>
      <c r="IJ61" s="260"/>
      <c r="IK61" s="260"/>
      <c r="IL61" s="260"/>
      <c r="IM61" s="260"/>
      <c r="IN61" s="260"/>
    </row>
    <row r="62" spans="1:248" s="36" customFormat="1" ht="30" customHeight="1">
      <c r="A62" s="186" t="s">
        <v>1065</v>
      </c>
      <c r="B62" s="186" t="s">
        <v>508</v>
      </c>
      <c r="C62" s="186"/>
      <c r="D62" s="186"/>
      <c r="E62" s="462">
        <v>250</v>
      </c>
      <c r="F62" s="186"/>
      <c r="G62" s="462" t="s">
        <v>949</v>
      </c>
      <c r="H62" s="186"/>
      <c r="I62" s="160">
        <f>SUM(I63:I66)</f>
        <v>46715006120.82</v>
      </c>
      <c r="J62" s="463"/>
      <c r="K62" s="160">
        <f>SUM(K63:K66)</f>
        <v>40749049283.72</v>
      </c>
      <c r="L62" s="251">
        <f t="shared" si="1"/>
        <v>5965956837.099998</v>
      </c>
      <c r="M62" s="694">
        <f t="shared" si="0"/>
        <v>0.1464072645121443</v>
      </c>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60"/>
      <c r="CE62" s="260"/>
      <c r="CF62" s="260"/>
      <c r="CG62" s="260"/>
      <c r="CH62" s="260"/>
      <c r="CI62" s="260"/>
      <c r="CJ62" s="260"/>
      <c r="CK62" s="260"/>
      <c r="CL62" s="260"/>
      <c r="CM62" s="260"/>
      <c r="CN62" s="260"/>
      <c r="CO62" s="260"/>
      <c r="CP62" s="260"/>
      <c r="CQ62" s="260"/>
      <c r="CR62" s="260"/>
      <c r="CS62" s="260"/>
      <c r="CT62" s="260"/>
      <c r="CU62" s="260"/>
      <c r="CV62" s="260"/>
      <c r="CW62" s="260"/>
      <c r="CX62" s="260"/>
      <c r="CY62" s="260"/>
      <c r="CZ62" s="260"/>
      <c r="DA62" s="260"/>
      <c r="DB62" s="260"/>
      <c r="DC62" s="260"/>
      <c r="DD62" s="260"/>
      <c r="DE62" s="260"/>
      <c r="DF62" s="260"/>
      <c r="DG62" s="260"/>
      <c r="DH62" s="260"/>
      <c r="DI62" s="260"/>
      <c r="DJ62" s="260"/>
      <c r="DK62" s="260"/>
      <c r="DL62" s="260"/>
      <c r="DM62" s="260"/>
      <c r="DN62" s="260"/>
      <c r="DO62" s="260"/>
      <c r="DP62" s="260"/>
      <c r="DQ62" s="260"/>
      <c r="DR62" s="260"/>
      <c r="DS62" s="260"/>
      <c r="DT62" s="260"/>
      <c r="DU62" s="260"/>
      <c r="DV62" s="260"/>
      <c r="DW62" s="260"/>
      <c r="DX62" s="260"/>
      <c r="DY62" s="260"/>
      <c r="DZ62" s="260"/>
      <c r="EA62" s="260"/>
      <c r="EB62" s="260"/>
      <c r="EC62" s="260"/>
      <c r="ED62" s="260"/>
      <c r="EE62" s="260"/>
      <c r="EF62" s="260"/>
      <c r="EG62" s="260"/>
      <c r="EH62" s="260"/>
      <c r="EI62" s="260"/>
      <c r="EJ62" s="260"/>
      <c r="EK62" s="260"/>
      <c r="EL62" s="260"/>
      <c r="EM62" s="260"/>
      <c r="EN62" s="260"/>
      <c r="EO62" s="260"/>
      <c r="EP62" s="260"/>
      <c r="EQ62" s="260"/>
      <c r="ER62" s="260"/>
      <c r="ES62" s="260"/>
      <c r="ET62" s="260"/>
      <c r="EU62" s="260"/>
      <c r="EV62" s="260"/>
      <c r="EW62" s="260"/>
      <c r="EX62" s="260"/>
      <c r="EY62" s="260"/>
      <c r="EZ62" s="260"/>
      <c r="FA62" s="260"/>
      <c r="FB62" s="260"/>
      <c r="FC62" s="260"/>
      <c r="FD62" s="260"/>
      <c r="FE62" s="260"/>
      <c r="FF62" s="260"/>
      <c r="FG62" s="260"/>
      <c r="FH62" s="260"/>
      <c r="FI62" s="260"/>
      <c r="FJ62" s="260"/>
      <c r="FK62" s="260"/>
      <c r="FL62" s="260"/>
      <c r="FM62" s="260"/>
      <c r="FN62" s="260"/>
      <c r="FO62" s="260"/>
      <c r="FP62" s="260"/>
      <c r="FQ62" s="260"/>
      <c r="FR62" s="260"/>
      <c r="FS62" s="260"/>
      <c r="FT62" s="260"/>
      <c r="FU62" s="260"/>
      <c r="FV62" s="260"/>
      <c r="FW62" s="260"/>
      <c r="FX62" s="260"/>
      <c r="FY62" s="260"/>
      <c r="FZ62" s="260"/>
      <c r="GA62" s="260"/>
      <c r="GB62" s="260"/>
      <c r="GC62" s="260"/>
      <c r="GD62" s="260"/>
      <c r="GE62" s="260"/>
      <c r="GF62" s="260"/>
      <c r="GG62" s="260"/>
      <c r="GH62" s="260"/>
      <c r="GI62" s="260"/>
      <c r="GJ62" s="260"/>
      <c r="GK62" s="260"/>
      <c r="GL62" s="260"/>
      <c r="GM62" s="260"/>
      <c r="GN62" s="260"/>
      <c r="GO62" s="260"/>
      <c r="GP62" s="260"/>
      <c r="GQ62" s="260"/>
      <c r="GR62" s="260"/>
      <c r="GS62" s="260"/>
      <c r="GT62" s="260"/>
      <c r="GU62" s="260"/>
      <c r="GV62" s="260"/>
      <c r="GW62" s="260"/>
      <c r="GX62" s="260"/>
      <c r="GY62" s="260"/>
      <c r="GZ62" s="260"/>
      <c r="HA62" s="260"/>
      <c r="HB62" s="260"/>
      <c r="HC62" s="260"/>
      <c r="HD62" s="260"/>
      <c r="HE62" s="260"/>
      <c r="HF62" s="260"/>
      <c r="HG62" s="260"/>
      <c r="HH62" s="260"/>
      <c r="HI62" s="260"/>
      <c r="HJ62" s="260"/>
      <c r="HK62" s="260"/>
      <c r="HL62" s="260"/>
      <c r="HM62" s="260"/>
      <c r="HN62" s="260"/>
      <c r="HO62" s="260"/>
      <c r="HP62" s="260"/>
      <c r="HQ62" s="260"/>
      <c r="HR62" s="260"/>
      <c r="HS62" s="260"/>
      <c r="HT62" s="260"/>
      <c r="HU62" s="260"/>
      <c r="HV62" s="260"/>
      <c r="HW62" s="260"/>
      <c r="HX62" s="260"/>
      <c r="HY62" s="260"/>
      <c r="HZ62" s="260"/>
      <c r="IA62" s="260"/>
      <c r="IB62" s="260"/>
      <c r="IC62" s="260"/>
      <c r="ID62" s="260"/>
      <c r="IE62" s="260"/>
      <c r="IF62" s="260"/>
      <c r="IG62" s="260"/>
      <c r="IH62" s="260"/>
      <c r="II62" s="260"/>
      <c r="IJ62" s="260"/>
      <c r="IK62" s="260"/>
      <c r="IL62" s="260"/>
      <c r="IM62" s="260"/>
      <c r="IN62" s="260"/>
    </row>
    <row r="63" spans="1:248" s="36" customFormat="1" ht="15.75" customHeight="1">
      <c r="A63" s="186"/>
      <c r="B63" s="371" t="s">
        <v>981</v>
      </c>
      <c r="C63" s="198" t="s">
        <v>1066</v>
      </c>
      <c r="D63" s="198"/>
      <c r="E63" s="465">
        <v>251</v>
      </c>
      <c r="F63" s="198"/>
      <c r="G63" s="465"/>
      <c r="H63" s="198"/>
      <c r="I63" s="16">
        <v>56523050764</v>
      </c>
      <c r="J63" s="17"/>
      <c r="K63" s="16">
        <v>47701264061</v>
      </c>
      <c r="L63" s="251">
        <f t="shared" si="1"/>
        <v>8821786703</v>
      </c>
      <c r="M63" s="694">
        <f t="shared" si="0"/>
        <v>0.18493821655792536</v>
      </c>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0"/>
      <c r="CM63" s="260"/>
      <c r="CN63" s="260"/>
      <c r="CO63" s="260"/>
      <c r="CP63" s="260"/>
      <c r="CQ63" s="260"/>
      <c r="CR63" s="260"/>
      <c r="CS63" s="260"/>
      <c r="CT63" s="260"/>
      <c r="CU63" s="260"/>
      <c r="CV63" s="260"/>
      <c r="CW63" s="260"/>
      <c r="CX63" s="260"/>
      <c r="CY63" s="260"/>
      <c r="CZ63" s="260"/>
      <c r="DA63" s="260"/>
      <c r="DB63" s="260"/>
      <c r="DC63" s="260"/>
      <c r="DD63" s="260"/>
      <c r="DE63" s="260"/>
      <c r="DF63" s="260"/>
      <c r="DG63" s="260"/>
      <c r="DH63" s="260"/>
      <c r="DI63" s="260"/>
      <c r="DJ63" s="260"/>
      <c r="DK63" s="260"/>
      <c r="DL63" s="260"/>
      <c r="DM63" s="260"/>
      <c r="DN63" s="260"/>
      <c r="DO63" s="260"/>
      <c r="DP63" s="260"/>
      <c r="DQ63" s="260"/>
      <c r="DR63" s="260"/>
      <c r="DS63" s="260"/>
      <c r="DT63" s="260"/>
      <c r="DU63" s="260"/>
      <c r="DV63" s="260"/>
      <c r="DW63" s="260"/>
      <c r="DX63" s="260"/>
      <c r="DY63" s="260"/>
      <c r="DZ63" s="260"/>
      <c r="EA63" s="260"/>
      <c r="EB63" s="260"/>
      <c r="EC63" s="260"/>
      <c r="ED63" s="260"/>
      <c r="EE63" s="260"/>
      <c r="EF63" s="260"/>
      <c r="EG63" s="260"/>
      <c r="EH63" s="260"/>
      <c r="EI63" s="260"/>
      <c r="EJ63" s="260"/>
      <c r="EK63" s="260"/>
      <c r="EL63" s="260"/>
      <c r="EM63" s="260"/>
      <c r="EN63" s="260"/>
      <c r="EO63" s="260"/>
      <c r="EP63" s="260"/>
      <c r="EQ63" s="260"/>
      <c r="ER63" s="260"/>
      <c r="ES63" s="260"/>
      <c r="ET63" s="260"/>
      <c r="EU63" s="260"/>
      <c r="EV63" s="260"/>
      <c r="EW63" s="260"/>
      <c r="EX63" s="260"/>
      <c r="EY63" s="260"/>
      <c r="EZ63" s="260"/>
      <c r="FA63" s="260"/>
      <c r="FB63" s="260"/>
      <c r="FC63" s="260"/>
      <c r="FD63" s="260"/>
      <c r="FE63" s="260"/>
      <c r="FF63" s="260"/>
      <c r="FG63" s="260"/>
      <c r="FH63" s="260"/>
      <c r="FI63" s="260"/>
      <c r="FJ63" s="260"/>
      <c r="FK63" s="260"/>
      <c r="FL63" s="260"/>
      <c r="FM63" s="260"/>
      <c r="FN63" s="260"/>
      <c r="FO63" s="260"/>
      <c r="FP63" s="260"/>
      <c r="FQ63" s="260"/>
      <c r="FR63" s="260"/>
      <c r="FS63" s="260"/>
      <c r="FT63" s="260"/>
      <c r="FU63" s="260"/>
      <c r="FV63" s="260"/>
      <c r="FW63" s="260"/>
      <c r="FX63" s="260"/>
      <c r="FY63" s="260"/>
      <c r="FZ63" s="260"/>
      <c r="GA63" s="260"/>
      <c r="GB63" s="260"/>
      <c r="GC63" s="260"/>
      <c r="GD63" s="260"/>
      <c r="GE63" s="260"/>
      <c r="GF63" s="260"/>
      <c r="GG63" s="260"/>
      <c r="GH63" s="260"/>
      <c r="GI63" s="260"/>
      <c r="GJ63" s="260"/>
      <c r="GK63" s="260"/>
      <c r="GL63" s="260"/>
      <c r="GM63" s="260"/>
      <c r="GN63" s="260"/>
      <c r="GO63" s="260"/>
      <c r="GP63" s="260"/>
      <c r="GQ63" s="260"/>
      <c r="GR63" s="260"/>
      <c r="GS63" s="260"/>
      <c r="GT63" s="260"/>
      <c r="GU63" s="260"/>
      <c r="GV63" s="260"/>
      <c r="GW63" s="260"/>
      <c r="GX63" s="260"/>
      <c r="GY63" s="260"/>
      <c r="GZ63" s="260"/>
      <c r="HA63" s="260"/>
      <c r="HB63" s="260"/>
      <c r="HC63" s="260"/>
      <c r="HD63" s="260"/>
      <c r="HE63" s="260"/>
      <c r="HF63" s="260"/>
      <c r="HG63" s="260"/>
      <c r="HH63" s="260"/>
      <c r="HI63" s="260"/>
      <c r="HJ63" s="260"/>
      <c r="HK63" s="260"/>
      <c r="HL63" s="260"/>
      <c r="HM63" s="260"/>
      <c r="HN63" s="260"/>
      <c r="HO63" s="260"/>
      <c r="HP63" s="260"/>
      <c r="HQ63" s="260"/>
      <c r="HR63" s="260"/>
      <c r="HS63" s="260"/>
      <c r="HT63" s="260"/>
      <c r="HU63" s="260"/>
      <c r="HV63" s="260"/>
      <c r="HW63" s="260"/>
      <c r="HX63" s="260"/>
      <c r="HY63" s="260"/>
      <c r="HZ63" s="260"/>
      <c r="IA63" s="260"/>
      <c r="IB63" s="260"/>
      <c r="IC63" s="260"/>
      <c r="ID63" s="260"/>
      <c r="IE63" s="260"/>
      <c r="IF63" s="260"/>
      <c r="IG63" s="260"/>
      <c r="IH63" s="260"/>
      <c r="II63" s="260"/>
      <c r="IJ63" s="260"/>
      <c r="IK63" s="260"/>
      <c r="IL63" s="260"/>
      <c r="IM63" s="260"/>
      <c r="IN63" s="260"/>
    </row>
    <row r="64" spans="1:248" s="36" customFormat="1" ht="15.75" customHeight="1">
      <c r="A64" s="186"/>
      <c r="B64" s="371" t="s">
        <v>984</v>
      </c>
      <c r="C64" s="198" t="s">
        <v>1067</v>
      </c>
      <c r="D64" s="198"/>
      <c r="E64" s="465">
        <v>252</v>
      </c>
      <c r="F64" s="198"/>
      <c r="G64" s="465"/>
      <c r="H64" s="198"/>
      <c r="I64" s="16">
        <v>0</v>
      </c>
      <c r="J64" s="17"/>
      <c r="K64" s="16">
        <v>0</v>
      </c>
      <c r="L64" s="251"/>
      <c r="M64" s="694"/>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60"/>
      <c r="CE64" s="260"/>
      <c r="CF64" s="260"/>
      <c r="CG64" s="260"/>
      <c r="CH64" s="260"/>
      <c r="CI64" s="260"/>
      <c r="CJ64" s="260"/>
      <c r="CK64" s="260"/>
      <c r="CL64" s="260"/>
      <c r="CM64" s="260"/>
      <c r="CN64" s="260"/>
      <c r="CO64" s="260"/>
      <c r="CP64" s="260"/>
      <c r="CQ64" s="260"/>
      <c r="CR64" s="260"/>
      <c r="CS64" s="260"/>
      <c r="CT64" s="260"/>
      <c r="CU64" s="260"/>
      <c r="CV64" s="260"/>
      <c r="CW64" s="260"/>
      <c r="CX64" s="260"/>
      <c r="CY64" s="260"/>
      <c r="CZ64" s="260"/>
      <c r="DA64" s="260"/>
      <c r="DB64" s="260"/>
      <c r="DC64" s="260"/>
      <c r="DD64" s="260"/>
      <c r="DE64" s="260"/>
      <c r="DF64" s="260"/>
      <c r="DG64" s="260"/>
      <c r="DH64" s="260"/>
      <c r="DI64" s="260"/>
      <c r="DJ64" s="260"/>
      <c r="DK64" s="260"/>
      <c r="DL64" s="260"/>
      <c r="DM64" s="260"/>
      <c r="DN64" s="260"/>
      <c r="DO64" s="260"/>
      <c r="DP64" s="260"/>
      <c r="DQ64" s="260"/>
      <c r="DR64" s="260"/>
      <c r="DS64" s="260"/>
      <c r="DT64" s="260"/>
      <c r="DU64" s="260"/>
      <c r="DV64" s="260"/>
      <c r="DW64" s="260"/>
      <c r="DX64" s="260"/>
      <c r="DY64" s="260"/>
      <c r="DZ64" s="260"/>
      <c r="EA64" s="260"/>
      <c r="EB64" s="260"/>
      <c r="EC64" s="260"/>
      <c r="ED64" s="260"/>
      <c r="EE64" s="260"/>
      <c r="EF64" s="260"/>
      <c r="EG64" s="260"/>
      <c r="EH64" s="260"/>
      <c r="EI64" s="260"/>
      <c r="EJ64" s="260"/>
      <c r="EK64" s="260"/>
      <c r="EL64" s="260"/>
      <c r="EM64" s="260"/>
      <c r="EN64" s="260"/>
      <c r="EO64" s="260"/>
      <c r="EP64" s="260"/>
      <c r="EQ64" s="260"/>
      <c r="ER64" s="260"/>
      <c r="ES64" s="260"/>
      <c r="ET64" s="260"/>
      <c r="EU64" s="260"/>
      <c r="EV64" s="260"/>
      <c r="EW64" s="260"/>
      <c r="EX64" s="260"/>
      <c r="EY64" s="260"/>
      <c r="EZ64" s="260"/>
      <c r="FA64" s="260"/>
      <c r="FB64" s="260"/>
      <c r="FC64" s="260"/>
      <c r="FD64" s="260"/>
      <c r="FE64" s="260"/>
      <c r="FF64" s="260"/>
      <c r="FG64" s="260"/>
      <c r="FH64" s="260"/>
      <c r="FI64" s="260"/>
      <c r="FJ64" s="260"/>
      <c r="FK64" s="260"/>
      <c r="FL64" s="260"/>
      <c r="FM64" s="260"/>
      <c r="FN64" s="260"/>
      <c r="FO64" s="260"/>
      <c r="FP64" s="260"/>
      <c r="FQ64" s="260"/>
      <c r="FR64" s="260"/>
      <c r="FS64" s="260"/>
      <c r="FT64" s="260"/>
      <c r="FU64" s="260"/>
      <c r="FV64" s="260"/>
      <c r="FW64" s="260"/>
      <c r="FX64" s="260"/>
      <c r="FY64" s="260"/>
      <c r="FZ64" s="260"/>
      <c r="GA64" s="260"/>
      <c r="GB64" s="260"/>
      <c r="GC64" s="260"/>
      <c r="GD64" s="260"/>
      <c r="GE64" s="260"/>
      <c r="GF64" s="260"/>
      <c r="GG64" s="260"/>
      <c r="GH64" s="260"/>
      <c r="GI64" s="260"/>
      <c r="GJ64" s="260"/>
      <c r="GK64" s="260"/>
      <c r="GL64" s="260"/>
      <c r="GM64" s="260"/>
      <c r="GN64" s="260"/>
      <c r="GO64" s="260"/>
      <c r="GP64" s="260"/>
      <c r="GQ64" s="260"/>
      <c r="GR64" s="260"/>
      <c r="GS64" s="260"/>
      <c r="GT64" s="260"/>
      <c r="GU64" s="260"/>
      <c r="GV64" s="260"/>
      <c r="GW64" s="260"/>
      <c r="GX64" s="260"/>
      <c r="GY64" s="260"/>
      <c r="GZ64" s="260"/>
      <c r="HA64" s="260"/>
      <c r="HB64" s="260"/>
      <c r="HC64" s="260"/>
      <c r="HD64" s="260"/>
      <c r="HE64" s="260"/>
      <c r="HF64" s="260"/>
      <c r="HG64" s="260"/>
      <c r="HH64" s="260"/>
      <c r="HI64" s="260"/>
      <c r="HJ64" s="260"/>
      <c r="HK64" s="260"/>
      <c r="HL64" s="260"/>
      <c r="HM64" s="260"/>
      <c r="HN64" s="260"/>
      <c r="HO64" s="260"/>
      <c r="HP64" s="260"/>
      <c r="HQ64" s="260"/>
      <c r="HR64" s="260"/>
      <c r="HS64" s="260"/>
      <c r="HT64" s="260"/>
      <c r="HU64" s="260"/>
      <c r="HV64" s="260"/>
      <c r="HW64" s="260"/>
      <c r="HX64" s="260"/>
      <c r="HY64" s="260"/>
      <c r="HZ64" s="260"/>
      <c r="IA64" s="260"/>
      <c r="IB64" s="260"/>
      <c r="IC64" s="260"/>
      <c r="ID64" s="260"/>
      <c r="IE64" s="260"/>
      <c r="IF64" s="260"/>
      <c r="IG64" s="260"/>
      <c r="IH64" s="260"/>
      <c r="II64" s="260"/>
      <c r="IJ64" s="260"/>
      <c r="IK64" s="260"/>
      <c r="IL64" s="260"/>
      <c r="IM64" s="260"/>
      <c r="IN64" s="260"/>
    </row>
    <row r="65" spans="1:248" s="36" customFormat="1" ht="15.75" customHeight="1">
      <c r="A65" s="186"/>
      <c r="B65" s="371" t="s">
        <v>987</v>
      </c>
      <c r="C65" s="198" t="s">
        <v>1068</v>
      </c>
      <c r="D65" s="198"/>
      <c r="E65" s="465">
        <v>258</v>
      </c>
      <c r="F65" s="198"/>
      <c r="G65" s="465"/>
      <c r="H65" s="198"/>
      <c r="I65" s="16">
        <v>0</v>
      </c>
      <c r="J65" s="17"/>
      <c r="K65" s="16">
        <v>0</v>
      </c>
      <c r="L65" s="251"/>
      <c r="M65" s="694"/>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S65" s="260"/>
      <c r="CT65" s="260"/>
      <c r="CU65" s="260"/>
      <c r="CV65" s="260"/>
      <c r="CW65" s="260"/>
      <c r="CX65" s="260"/>
      <c r="CY65" s="260"/>
      <c r="CZ65" s="260"/>
      <c r="DA65" s="260"/>
      <c r="DB65" s="260"/>
      <c r="DC65" s="260"/>
      <c r="DD65" s="260"/>
      <c r="DE65" s="260"/>
      <c r="DF65" s="260"/>
      <c r="DG65" s="260"/>
      <c r="DH65" s="260"/>
      <c r="DI65" s="260"/>
      <c r="DJ65" s="260"/>
      <c r="DK65" s="260"/>
      <c r="DL65" s="260"/>
      <c r="DM65" s="260"/>
      <c r="DN65" s="260"/>
      <c r="DO65" s="260"/>
      <c r="DP65" s="260"/>
      <c r="DQ65" s="260"/>
      <c r="DR65" s="260"/>
      <c r="DS65" s="260"/>
      <c r="DT65" s="260"/>
      <c r="DU65" s="260"/>
      <c r="DV65" s="260"/>
      <c r="DW65" s="260"/>
      <c r="DX65" s="260"/>
      <c r="DY65" s="260"/>
      <c r="DZ65" s="260"/>
      <c r="EA65" s="260"/>
      <c r="EB65" s="260"/>
      <c r="EC65" s="260"/>
      <c r="ED65" s="260"/>
      <c r="EE65" s="260"/>
      <c r="EF65" s="260"/>
      <c r="EG65" s="260"/>
      <c r="EH65" s="260"/>
      <c r="EI65" s="260"/>
      <c r="EJ65" s="260"/>
      <c r="EK65" s="260"/>
      <c r="EL65" s="260"/>
      <c r="EM65" s="260"/>
      <c r="EN65" s="260"/>
      <c r="EO65" s="260"/>
      <c r="EP65" s="260"/>
      <c r="EQ65" s="260"/>
      <c r="ER65" s="260"/>
      <c r="ES65" s="260"/>
      <c r="ET65" s="260"/>
      <c r="EU65" s="260"/>
      <c r="EV65" s="260"/>
      <c r="EW65" s="260"/>
      <c r="EX65" s="260"/>
      <c r="EY65" s="260"/>
      <c r="EZ65" s="260"/>
      <c r="FA65" s="260"/>
      <c r="FB65" s="260"/>
      <c r="FC65" s="260"/>
      <c r="FD65" s="260"/>
      <c r="FE65" s="260"/>
      <c r="FF65" s="260"/>
      <c r="FG65" s="260"/>
      <c r="FH65" s="260"/>
      <c r="FI65" s="260"/>
      <c r="FJ65" s="260"/>
      <c r="FK65" s="260"/>
      <c r="FL65" s="260"/>
      <c r="FM65" s="260"/>
      <c r="FN65" s="260"/>
      <c r="FO65" s="260"/>
      <c r="FP65" s="260"/>
      <c r="FQ65" s="260"/>
      <c r="FR65" s="260"/>
      <c r="FS65" s="260"/>
      <c r="FT65" s="260"/>
      <c r="FU65" s="260"/>
      <c r="FV65" s="260"/>
      <c r="FW65" s="260"/>
      <c r="FX65" s="260"/>
      <c r="FY65" s="260"/>
      <c r="FZ65" s="260"/>
      <c r="GA65" s="260"/>
      <c r="GB65" s="260"/>
      <c r="GC65" s="260"/>
      <c r="GD65" s="260"/>
      <c r="GE65" s="260"/>
      <c r="GF65" s="260"/>
      <c r="GG65" s="260"/>
      <c r="GH65" s="260"/>
      <c r="GI65" s="260"/>
      <c r="GJ65" s="260"/>
      <c r="GK65" s="260"/>
      <c r="GL65" s="260"/>
      <c r="GM65" s="260"/>
      <c r="GN65" s="260"/>
      <c r="GO65" s="260"/>
      <c r="GP65" s="260"/>
      <c r="GQ65" s="260"/>
      <c r="GR65" s="260"/>
      <c r="GS65" s="260"/>
      <c r="GT65" s="260"/>
      <c r="GU65" s="260"/>
      <c r="GV65" s="260"/>
      <c r="GW65" s="260"/>
      <c r="GX65" s="260"/>
      <c r="GY65" s="260"/>
      <c r="GZ65" s="260"/>
      <c r="HA65" s="260"/>
      <c r="HB65" s="260"/>
      <c r="HC65" s="260"/>
      <c r="HD65" s="260"/>
      <c r="HE65" s="260"/>
      <c r="HF65" s="260"/>
      <c r="HG65" s="260"/>
      <c r="HH65" s="260"/>
      <c r="HI65" s="260"/>
      <c r="HJ65" s="260"/>
      <c r="HK65" s="260"/>
      <c r="HL65" s="260"/>
      <c r="HM65" s="260"/>
      <c r="HN65" s="260"/>
      <c r="HO65" s="260"/>
      <c r="HP65" s="260"/>
      <c r="HQ65" s="260"/>
      <c r="HR65" s="260"/>
      <c r="HS65" s="260"/>
      <c r="HT65" s="260"/>
      <c r="HU65" s="260"/>
      <c r="HV65" s="260"/>
      <c r="HW65" s="260"/>
      <c r="HX65" s="260"/>
      <c r="HY65" s="260"/>
      <c r="HZ65" s="260"/>
      <c r="IA65" s="260"/>
      <c r="IB65" s="260"/>
      <c r="IC65" s="260"/>
      <c r="ID65" s="260"/>
      <c r="IE65" s="260"/>
      <c r="IF65" s="260"/>
      <c r="IG65" s="260"/>
      <c r="IH65" s="260"/>
      <c r="II65" s="260"/>
      <c r="IJ65" s="260"/>
      <c r="IK65" s="260"/>
      <c r="IL65" s="260"/>
      <c r="IM65" s="260"/>
      <c r="IN65" s="260"/>
    </row>
    <row r="66" spans="1:248" s="36" customFormat="1" ht="15.75" customHeight="1">
      <c r="A66" s="186"/>
      <c r="B66" s="371" t="s">
        <v>990</v>
      </c>
      <c r="C66" s="198" t="s">
        <v>1069</v>
      </c>
      <c r="D66" s="198"/>
      <c r="E66" s="465">
        <v>259</v>
      </c>
      <c r="F66" s="198"/>
      <c r="G66" s="465"/>
      <c r="H66" s="198"/>
      <c r="I66" s="16">
        <f>-6952214777-'[2]btdc2012'!K13</f>
        <v>-9808044643.18</v>
      </c>
      <c r="J66" s="17"/>
      <c r="K66" s="16">
        <v>-6952214777.28</v>
      </c>
      <c r="L66" s="251"/>
      <c r="M66" s="694"/>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c r="CC66" s="260"/>
      <c r="CD66" s="260"/>
      <c r="CE66" s="260"/>
      <c r="CF66" s="260"/>
      <c r="CG66" s="260"/>
      <c r="CH66" s="260"/>
      <c r="CI66" s="260"/>
      <c r="CJ66" s="260"/>
      <c r="CK66" s="260"/>
      <c r="CL66" s="260"/>
      <c r="CM66" s="260"/>
      <c r="CN66" s="260"/>
      <c r="CO66" s="260"/>
      <c r="CP66" s="260"/>
      <c r="CQ66" s="260"/>
      <c r="CR66" s="260"/>
      <c r="CS66" s="260"/>
      <c r="CT66" s="260"/>
      <c r="CU66" s="260"/>
      <c r="CV66" s="260"/>
      <c r="CW66" s="260"/>
      <c r="CX66" s="260"/>
      <c r="CY66" s="260"/>
      <c r="CZ66" s="260"/>
      <c r="DA66" s="260"/>
      <c r="DB66" s="260"/>
      <c r="DC66" s="260"/>
      <c r="DD66" s="260"/>
      <c r="DE66" s="260"/>
      <c r="DF66" s="260"/>
      <c r="DG66" s="260"/>
      <c r="DH66" s="260"/>
      <c r="DI66" s="260"/>
      <c r="DJ66" s="260"/>
      <c r="DK66" s="260"/>
      <c r="DL66" s="260"/>
      <c r="DM66" s="260"/>
      <c r="DN66" s="260"/>
      <c r="DO66" s="260"/>
      <c r="DP66" s="260"/>
      <c r="DQ66" s="260"/>
      <c r="DR66" s="260"/>
      <c r="DS66" s="260"/>
      <c r="DT66" s="260"/>
      <c r="DU66" s="260"/>
      <c r="DV66" s="260"/>
      <c r="DW66" s="260"/>
      <c r="DX66" s="260"/>
      <c r="DY66" s="260"/>
      <c r="DZ66" s="260"/>
      <c r="EA66" s="260"/>
      <c r="EB66" s="260"/>
      <c r="EC66" s="260"/>
      <c r="ED66" s="260"/>
      <c r="EE66" s="260"/>
      <c r="EF66" s="260"/>
      <c r="EG66" s="260"/>
      <c r="EH66" s="260"/>
      <c r="EI66" s="260"/>
      <c r="EJ66" s="260"/>
      <c r="EK66" s="260"/>
      <c r="EL66" s="260"/>
      <c r="EM66" s="260"/>
      <c r="EN66" s="260"/>
      <c r="EO66" s="260"/>
      <c r="EP66" s="260"/>
      <c r="EQ66" s="260"/>
      <c r="ER66" s="260"/>
      <c r="ES66" s="260"/>
      <c r="ET66" s="260"/>
      <c r="EU66" s="260"/>
      <c r="EV66" s="260"/>
      <c r="EW66" s="260"/>
      <c r="EX66" s="260"/>
      <c r="EY66" s="260"/>
      <c r="EZ66" s="260"/>
      <c r="FA66" s="260"/>
      <c r="FB66" s="260"/>
      <c r="FC66" s="260"/>
      <c r="FD66" s="260"/>
      <c r="FE66" s="260"/>
      <c r="FF66" s="260"/>
      <c r="FG66" s="260"/>
      <c r="FH66" s="260"/>
      <c r="FI66" s="260"/>
      <c r="FJ66" s="260"/>
      <c r="FK66" s="260"/>
      <c r="FL66" s="260"/>
      <c r="FM66" s="260"/>
      <c r="FN66" s="260"/>
      <c r="FO66" s="260"/>
      <c r="FP66" s="260"/>
      <c r="FQ66" s="260"/>
      <c r="FR66" s="260"/>
      <c r="FS66" s="260"/>
      <c r="FT66" s="260"/>
      <c r="FU66" s="260"/>
      <c r="FV66" s="260"/>
      <c r="FW66" s="260"/>
      <c r="FX66" s="260"/>
      <c r="FY66" s="260"/>
      <c r="FZ66" s="260"/>
      <c r="GA66" s="260"/>
      <c r="GB66" s="260"/>
      <c r="GC66" s="260"/>
      <c r="GD66" s="260"/>
      <c r="GE66" s="260"/>
      <c r="GF66" s="260"/>
      <c r="GG66" s="260"/>
      <c r="GH66" s="260"/>
      <c r="GI66" s="260"/>
      <c r="GJ66" s="260"/>
      <c r="GK66" s="260"/>
      <c r="GL66" s="260"/>
      <c r="GM66" s="260"/>
      <c r="GN66" s="260"/>
      <c r="GO66" s="260"/>
      <c r="GP66" s="260"/>
      <c r="GQ66" s="260"/>
      <c r="GR66" s="260"/>
      <c r="GS66" s="260"/>
      <c r="GT66" s="260"/>
      <c r="GU66" s="260"/>
      <c r="GV66" s="260"/>
      <c r="GW66" s="260"/>
      <c r="GX66" s="260"/>
      <c r="GY66" s="260"/>
      <c r="GZ66" s="260"/>
      <c r="HA66" s="260"/>
      <c r="HB66" s="260"/>
      <c r="HC66" s="260"/>
      <c r="HD66" s="260"/>
      <c r="HE66" s="260"/>
      <c r="HF66" s="260"/>
      <c r="HG66" s="260"/>
      <c r="HH66" s="260"/>
      <c r="HI66" s="260"/>
      <c r="HJ66" s="260"/>
      <c r="HK66" s="260"/>
      <c r="HL66" s="260"/>
      <c r="HM66" s="260"/>
      <c r="HN66" s="260"/>
      <c r="HO66" s="260"/>
      <c r="HP66" s="260"/>
      <c r="HQ66" s="260"/>
      <c r="HR66" s="260"/>
      <c r="HS66" s="260"/>
      <c r="HT66" s="260"/>
      <c r="HU66" s="260"/>
      <c r="HV66" s="260"/>
      <c r="HW66" s="260"/>
      <c r="HX66" s="260"/>
      <c r="HY66" s="260"/>
      <c r="HZ66" s="260"/>
      <c r="IA66" s="260"/>
      <c r="IB66" s="260"/>
      <c r="IC66" s="260"/>
      <c r="ID66" s="260"/>
      <c r="IE66" s="260"/>
      <c r="IF66" s="260"/>
      <c r="IG66" s="260"/>
      <c r="IH66" s="260"/>
      <c r="II66" s="260"/>
      <c r="IJ66" s="260"/>
      <c r="IK66" s="260"/>
      <c r="IL66" s="260"/>
      <c r="IM66" s="260"/>
      <c r="IN66" s="260"/>
    </row>
    <row r="67" spans="1:248" s="36" customFormat="1" ht="30" customHeight="1">
      <c r="A67" s="186" t="s">
        <v>1070</v>
      </c>
      <c r="B67" s="186" t="s">
        <v>1071</v>
      </c>
      <c r="C67" s="260"/>
      <c r="D67" s="186"/>
      <c r="E67" s="462">
        <v>260</v>
      </c>
      <c r="F67" s="186"/>
      <c r="G67" s="462"/>
      <c r="H67" s="186"/>
      <c r="I67" s="160">
        <f>SUM(I68:I70)</f>
        <v>0</v>
      </c>
      <c r="J67" s="463"/>
      <c r="K67" s="160">
        <f>SUM(K68:K70)</f>
        <v>0</v>
      </c>
      <c r="L67" s="251">
        <f t="shared" si="1"/>
        <v>0</v>
      </c>
      <c r="M67" s="694" t="e">
        <f t="shared" si="0"/>
        <v>#DIV/0!</v>
      </c>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c r="CO67" s="260"/>
      <c r="CP67" s="260"/>
      <c r="CQ67" s="260"/>
      <c r="CR67" s="260"/>
      <c r="CS67" s="260"/>
      <c r="CT67" s="260"/>
      <c r="CU67" s="260"/>
      <c r="CV67" s="260"/>
      <c r="CW67" s="260"/>
      <c r="CX67" s="260"/>
      <c r="CY67" s="260"/>
      <c r="CZ67" s="260"/>
      <c r="DA67" s="260"/>
      <c r="DB67" s="260"/>
      <c r="DC67" s="260"/>
      <c r="DD67" s="260"/>
      <c r="DE67" s="260"/>
      <c r="DF67" s="260"/>
      <c r="DG67" s="260"/>
      <c r="DH67" s="260"/>
      <c r="DI67" s="260"/>
      <c r="DJ67" s="260"/>
      <c r="DK67" s="260"/>
      <c r="DL67" s="260"/>
      <c r="DM67" s="260"/>
      <c r="DN67" s="260"/>
      <c r="DO67" s="260"/>
      <c r="DP67" s="260"/>
      <c r="DQ67" s="260"/>
      <c r="DR67" s="260"/>
      <c r="DS67" s="260"/>
      <c r="DT67" s="260"/>
      <c r="DU67" s="260"/>
      <c r="DV67" s="260"/>
      <c r="DW67" s="260"/>
      <c r="DX67" s="260"/>
      <c r="DY67" s="260"/>
      <c r="DZ67" s="260"/>
      <c r="EA67" s="260"/>
      <c r="EB67" s="260"/>
      <c r="EC67" s="260"/>
      <c r="ED67" s="260"/>
      <c r="EE67" s="260"/>
      <c r="EF67" s="260"/>
      <c r="EG67" s="260"/>
      <c r="EH67" s="260"/>
      <c r="EI67" s="260"/>
      <c r="EJ67" s="260"/>
      <c r="EK67" s="260"/>
      <c r="EL67" s="260"/>
      <c r="EM67" s="260"/>
      <c r="EN67" s="260"/>
      <c r="EO67" s="260"/>
      <c r="EP67" s="260"/>
      <c r="EQ67" s="260"/>
      <c r="ER67" s="260"/>
      <c r="ES67" s="260"/>
      <c r="ET67" s="260"/>
      <c r="EU67" s="260"/>
      <c r="EV67" s="260"/>
      <c r="EW67" s="260"/>
      <c r="EX67" s="260"/>
      <c r="EY67" s="260"/>
      <c r="EZ67" s="260"/>
      <c r="FA67" s="260"/>
      <c r="FB67" s="260"/>
      <c r="FC67" s="260"/>
      <c r="FD67" s="260"/>
      <c r="FE67" s="260"/>
      <c r="FF67" s="260"/>
      <c r="FG67" s="260"/>
      <c r="FH67" s="260"/>
      <c r="FI67" s="260"/>
      <c r="FJ67" s="260"/>
      <c r="FK67" s="260"/>
      <c r="FL67" s="260"/>
      <c r="FM67" s="260"/>
      <c r="FN67" s="260"/>
      <c r="FO67" s="260"/>
      <c r="FP67" s="260"/>
      <c r="FQ67" s="260"/>
      <c r="FR67" s="260"/>
      <c r="FS67" s="260"/>
      <c r="FT67" s="260"/>
      <c r="FU67" s="260"/>
      <c r="FV67" s="260"/>
      <c r="FW67" s="260"/>
      <c r="FX67" s="260"/>
      <c r="FY67" s="260"/>
      <c r="FZ67" s="260"/>
      <c r="GA67" s="260"/>
      <c r="GB67" s="260"/>
      <c r="GC67" s="260"/>
      <c r="GD67" s="260"/>
      <c r="GE67" s="260"/>
      <c r="GF67" s="260"/>
      <c r="GG67" s="260"/>
      <c r="GH67" s="260"/>
      <c r="GI67" s="260"/>
      <c r="GJ67" s="260"/>
      <c r="GK67" s="260"/>
      <c r="GL67" s="260"/>
      <c r="GM67" s="260"/>
      <c r="GN67" s="260"/>
      <c r="GO67" s="260"/>
      <c r="GP67" s="260"/>
      <c r="GQ67" s="260"/>
      <c r="GR67" s="260"/>
      <c r="GS67" s="260"/>
      <c r="GT67" s="260"/>
      <c r="GU67" s="260"/>
      <c r="GV67" s="260"/>
      <c r="GW67" s="260"/>
      <c r="GX67" s="260"/>
      <c r="GY67" s="260"/>
      <c r="GZ67" s="260"/>
      <c r="HA67" s="260"/>
      <c r="HB67" s="260"/>
      <c r="HC67" s="260"/>
      <c r="HD67" s="260"/>
      <c r="HE67" s="260"/>
      <c r="HF67" s="260"/>
      <c r="HG67" s="260"/>
      <c r="HH67" s="260"/>
      <c r="HI67" s="260"/>
      <c r="HJ67" s="260"/>
      <c r="HK67" s="260"/>
      <c r="HL67" s="260"/>
      <c r="HM67" s="260"/>
      <c r="HN67" s="260"/>
      <c r="HO67" s="260"/>
      <c r="HP67" s="260"/>
      <c r="HQ67" s="260"/>
      <c r="HR67" s="260"/>
      <c r="HS67" s="260"/>
      <c r="HT67" s="260"/>
      <c r="HU67" s="260"/>
      <c r="HV67" s="260"/>
      <c r="HW67" s="260"/>
      <c r="HX67" s="260"/>
      <c r="HY67" s="260"/>
      <c r="HZ67" s="260"/>
      <c r="IA67" s="260"/>
      <c r="IB67" s="260"/>
      <c r="IC67" s="260"/>
      <c r="ID67" s="260"/>
      <c r="IE67" s="260"/>
      <c r="IF67" s="260"/>
      <c r="IG67" s="260"/>
      <c r="IH67" s="260"/>
      <c r="II67" s="260"/>
      <c r="IJ67" s="260"/>
      <c r="IK67" s="260"/>
      <c r="IL67" s="260"/>
      <c r="IM67" s="260"/>
      <c r="IN67" s="260"/>
    </row>
    <row r="68" spans="1:248" s="36" customFormat="1" ht="15" customHeight="1">
      <c r="A68" s="186"/>
      <c r="B68" s="371" t="s">
        <v>981</v>
      </c>
      <c r="C68" s="198" t="s">
        <v>1072</v>
      </c>
      <c r="D68" s="198"/>
      <c r="E68" s="465">
        <v>261</v>
      </c>
      <c r="F68" s="198"/>
      <c r="G68" s="465"/>
      <c r="H68" s="198"/>
      <c r="I68" s="16">
        <v>0</v>
      </c>
      <c r="J68" s="463"/>
      <c r="K68" s="16">
        <v>0</v>
      </c>
      <c r="L68" s="251">
        <f t="shared" si="1"/>
        <v>0</v>
      </c>
      <c r="M68" s="694" t="e">
        <f t="shared" si="0"/>
        <v>#DIV/0!</v>
      </c>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c r="CO68" s="260"/>
      <c r="CP68" s="260"/>
      <c r="CQ68" s="260"/>
      <c r="CR68" s="260"/>
      <c r="CS68" s="260"/>
      <c r="CT68" s="260"/>
      <c r="CU68" s="260"/>
      <c r="CV68" s="260"/>
      <c r="CW68" s="260"/>
      <c r="CX68" s="260"/>
      <c r="CY68" s="260"/>
      <c r="CZ68" s="260"/>
      <c r="DA68" s="260"/>
      <c r="DB68" s="260"/>
      <c r="DC68" s="260"/>
      <c r="DD68" s="260"/>
      <c r="DE68" s="260"/>
      <c r="DF68" s="260"/>
      <c r="DG68" s="260"/>
      <c r="DH68" s="260"/>
      <c r="DI68" s="260"/>
      <c r="DJ68" s="260"/>
      <c r="DK68" s="260"/>
      <c r="DL68" s="260"/>
      <c r="DM68" s="260"/>
      <c r="DN68" s="260"/>
      <c r="DO68" s="260"/>
      <c r="DP68" s="260"/>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0"/>
      <c r="EO68" s="260"/>
      <c r="EP68" s="260"/>
      <c r="EQ68" s="260"/>
      <c r="ER68" s="260"/>
      <c r="ES68" s="260"/>
      <c r="ET68" s="260"/>
      <c r="EU68" s="260"/>
      <c r="EV68" s="260"/>
      <c r="EW68" s="260"/>
      <c r="EX68" s="260"/>
      <c r="EY68" s="260"/>
      <c r="EZ68" s="260"/>
      <c r="FA68" s="260"/>
      <c r="FB68" s="260"/>
      <c r="FC68" s="260"/>
      <c r="FD68" s="260"/>
      <c r="FE68" s="260"/>
      <c r="FF68" s="260"/>
      <c r="FG68" s="260"/>
      <c r="FH68" s="260"/>
      <c r="FI68" s="260"/>
      <c r="FJ68" s="260"/>
      <c r="FK68" s="260"/>
      <c r="FL68" s="260"/>
      <c r="FM68" s="260"/>
      <c r="FN68" s="260"/>
      <c r="FO68" s="260"/>
      <c r="FP68" s="260"/>
      <c r="FQ68" s="260"/>
      <c r="FR68" s="260"/>
      <c r="FS68" s="260"/>
      <c r="FT68" s="260"/>
      <c r="FU68" s="260"/>
      <c r="FV68" s="260"/>
      <c r="FW68" s="260"/>
      <c r="FX68" s="260"/>
      <c r="FY68" s="260"/>
      <c r="FZ68" s="260"/>
      <c r="GA68" s="260"/>
      <c r="GB68" s="260"/>
      <c r="GC68" s="260"/>
      <c r="GD68" s="260"/>
      <c r="GE68" s="260"/>
      <c r="GF68" s="260"/>
      <c r="GG68" s="260"/>
      <c r="GH68" s="260"/>
      <c r="GI68" s="260"/>
      <c r="GJ68" s="260"/>
      <c r="GK68" s="260"/>
      <c r="GL68" s="260"/>
      <c r="GM68" s="260"/>
      <c r="GN68" s="260"/>
      <c r="GO68" s="260"/>
      <c r="GP68" s="260"/>
      <c r="GQ68" s="260"/>
      <c r="GR68" s="260"/>
      <c r="GS68" s="260"/>
      <c r="GT68" s="260"/>
      <c r="GU68" s="260"/>
      <c r="GV68" s="260"/>
      <c r="GW68" s="260"/>
      <c r="GX68" s="260"/>
      <c r="GY68" s="260"/>
      <c r="GZ68" s="260"/>
      <c r="HA68" s="260"/>
      <c r="HB68" s="260"/>
      <c r="HC68" s="260"/>
      <c r="HD68" s="260"/>
      <c r="HE68" s="260"/>
      <c r="HF68" s="260"/>
      <c r="HG68" s="260"/>
      <c r="HH68" s="260"/>
      <c r="HI68" s="260"/>
      <c r="HJ68" s="260"/>
      <c r="HK68" s="260"/>
      <c r="HL68" s="260"/>
      <c r="HM68" s="260"/>
      <c r="HN68" s="260"/>
      <c r="HO68" s="260"/>
      <c r="HP68" s="260"/>
      <c r="HQ68" s="260"/>
      <c r="HR68" s="260"/>
      <c r="HS68" s="260"/>
      <c r="HT68" s="260"/>
      <c r="HU68" s="260"/>
      <c r="HV68" s="260"/>
      <c r="HW68" s="260"/>
      <c r="HX68" s="260"/>
      <c r="HY68" s="260"/>
      <c r="HZ68" s="260"/>
      <c r="IA68" s="260"/>
      <c r="IB68" s="260"/>
      <c r="IC68" s="260"/>
      <c r="ID68" s="260"/>
      <c r="IE68" s="260"/>
      <c r="IF68" s="260"/>
      <c r="IG68" s="260"/>
      <c r="IH68" s="260"/>
      <c r="II68" s="260"/>
      <c r="IJ68" s="260"/>
      <c r="IK68" s="260"/>
      <c r="IL68" s="260"/>
      <c r="IM68" s="260"/>
      <c r="IN68" s="260"/>
    </row>
    <row r="69" spans="1:248" s="36" customFormat="1" ht="15" customHeight="1">
      <c r="A69" s="186"/>
      <c r="B69" s="371" t="s">
        <v>984</v>
      </c>
      <c r="C69" s="198" t="s">
        <v>1073</v>
      </c>
      <c r="D69" s="198"/>
      <c r="E69" s="465">
        <v>262</v>
      </c>
      <c r="F69" s="198"/>
      <c r="G69" s="465"/>
      <c r="H69" s="198"/>
      <c r="I69" s="16">
        <v>0</v>
      </c>
      <c r="J69" s="463"/>
      <c r="K69" s="16">
        <v>0</v>
      </c>
      <c r="L69" s="251"/>
      <c r="M69" s="694"/>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c r="CN69" s="260"/>
      <c r="CO69" s="260"/>
      <c r="CP69" s="260"/>
      <c r="CQ69" s="260"/>
      <c r="CR69" s="260"/>
      <c r="CS69" s="260"/>
      <c r="CT69" s="260"/>
      <c r="CU69" s="260"/>
      <c r="CV69" s="260"/>
      <c r="CW69" s="260"/>
      <c r="CX69" s="260"/>
      <c r="CY69" s="260"/>
      <c r="CZ69" s="260"/>
      <c r="DA69" s="260"/>
      <c r="DB69" s="260"/>
      <c r="DC69" s="260"/>
      <c r="DD69" s="260"/>
      <c r="DE69" s="260"/>
      <c r="DF69" s="260"/>
      <c r="DG69" s="260"/>
      <c r="DH69" s="260"/>
      <c r="DI69" s="260"/>
      <c r="DJ69" s="260"/>
      <c r="DK69" s="260"/>
      <c r="DL69" s="260"/>
      <c r="DM69" s="260"/>
      <c r="DN69" s="260"/>
      <c r="DO69" s="260"/>
      <c r="DP69" s="260"/>
      <c r="DQ69" s="260"/>
      <c r="DR69" s="260"/>
      <c r="DS69" s="260"/>
      <c r="DT69" s="260"/>
      <c r="DU69" s="260"/>
      <c r="DV69" s="260"/>
      <c r="DW69" s="260"/>
      <c r="DX69" s="260"/>
      <c r="DY69" s="260"/>
      <c r="DZ69" s="260"/>
      <c r="EA69" s="260"/>
      <c r="EB69" s="260"/>
      <c r="EC69" s="260"/>
      <c r="ED69" s="260"/>
      <c r="EE69" s="260"/>
      <c r="EF69" s="260"/>
      <c r="EG69" s="260"/>
      <c r="EH69" s="260"/>
      <c r="EI69" s="260"/>
      <c r="EJ69" s="260"/>
      <c r="EK69" s="260"/>
      <c r="EL69" s="260"/>
      <c r="EM69" s="260"/>
      <c r="EN69" s="260"/>
      <c r="EO69" s="260"/>
      <c r="EP69" s="260"/>
      <c r="EQ69" s="260"/>
      <c r="ER69" s="260"/>
      <c r="ES69" s="260"/>
      <c r="ET69" s="260"/>
      <c r="EU69" s="260"/>
      <c r="EV69" s="260"/>
      <c r="EW69" s="260"/>
      <c r="EX69" s="260"/>
      <c r="EY69" s="260"/>
      <c r="EZ69" s="260"/>
      <c r="FA69" s="260"/>
      <c r="FB69" s="260"/>
      <c r="FC69" s="260"/>
      <c r="FD69" s="260"/>
      <c r="FE69" s="260"/>
      <c r="FF69" s="260"/>
      <c r="FG69" s="260"/>
      <c r="FH69" s="260"/>
      <c r="FI69" s="260"/>
      <c r="FJ69" s="260"/>
      <c r="FK69" s="260"/>
      <c r="FL69" s="260"/>
      <c r="FM69" s="260"/>
      <c r="FN69" s="260"/>
      <c r="FO69" s="260"/>
      <c r="FP69" s="260"/>
      <c r="FQ69" s="260"/>
      <c r="FR69" s="260"/>
      <c r="FS69" s="260"/>
      <c r="FT69" s="260"/>
      <c r="FU69" s="260"/>
      <c r="FV69" s="260"/>
      <c r="FW69" s="260"/>
      <c r="FX69" s="260"/>
      <c r="FY69" s="260"/>
      <c r="FZ69" s="260"/>
      <c r="GA69" s="260"/>
      <c r="GB69" s="260"/>
      <c r="GC69" s="260"/>
      <c r="GD69" s="260"/>
      <c r="GE69" s="260"/>
      <c r="GF69" s="260"/>
      <c r="GG69" s="260"/>
      <c r="GH69" s="260"/>
      <c r="GI69" s="260"/>
      <c r="GJ69" s="260"/>
      <c r="GK69" s="260"/>
      <c r="GL69" s="260"/>
      <c r="GM69" s="260"/>
      <c r="GN69" s="260"/>
      <c r="GO69" s="260"/>
      <c r="GP69" s="260"/>
      <c r="GQ69" s="260"/>
      <c r="GR69" s="260"/>
      <c r="GS69" s="260"/>
      <c r="GT69" s="260"/>
      <c r="GU69" s="260"/>
      <c r="GV69" s="260"/>
      <c r="GW69" s="260"/>
      <c r="GX69" s="260"/>
      <c r="GY69" s="260"/>
      <c r="GZ69" s="260"/>
      <c r="HA69" s="260"/>
      <c r="HB69" s="260"/>
      <c r="HC69" s="260"/>
      <c r="HD69" s="260"/>
      <c r="HE69" s="260"/>
      <c r="HF69" s="260"/>
      <c r="HG69" s="260"/>
      <c r="HH69" s="260"/>
      <c r="HI69" s="260"/>
      <c r="HJ69" s="260"/>
      <c r="HK69" s="260"/>
      <c r="HL69" s="260"/>
      <c r="HM69" s="260"/>
      <c r="HN69" s="260"/>
      <c r="HO69" s="260"/>
      <c r="HP69" s="260"/>
      <c r="HQ69" s="260"/>
      <c r="HR69" s="260"/>
      <c r="HS69" s="260"/>
      <c r="HT69" s="260"/>
      <c r="HU69" s="260"/>
      <c r="HV69" s="260"/>
      <c r="HW69" s="260"/>
      <c r="HX69" s="260"/>
      <c r="HY69" s="260"/>
      <c r="HZ69" s="260"/>
      <c r="IA69" s="260"/>
      <c r="IB69" s="260"/>
      <c r="IC69" s="260"/>
      <c r="ID69" s="260"/>
      <c r="IE69" s="260"/>
      <c r="IF69" s="260"/>
      <c r="IG69" s="260"/>
      <c r="IH69" s="260"/>
      <c r="II69" s="260"/>
      <c r="IJ69" s="260"/>
      <c r="IK69" s="260"/>
      <c r="IL69" s="260"/>
      <c r="IM69" s="260"/>
      <c r="IN69" s="260"/>
    </row>
    <row r="70" spans="1:248" s="36" customFormat="1" ht="15" customHeight="1">
      <c r="A70" s="186"/>
      <c r="B70" s="371" t="s">
        <v>987</v>
      </c>
      <c r="C70" s="198" t="s">
        <v>1071</v>
      </c>
      <c r="D70" s="198"/>
      <c r="E70" s="465">
        <v>263</v>
      </c>
      <c r="F70" s="198"/>
      <c r="G70" s="465"/>
      <c r="H70" s="198"/>
      <c r="I70" s="452">
        <v>0</v>
      </c>
      <c r="J70" s="463"/>
      <c r="K70" s="452">
        <v>0</v>
      </c>
      <c r="L70" s="251"/>
      <c r="M70" s="694"/>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c r="DD70" s="260"/>
      <c r="DE70" s="260"/>
      <c r="DF70" s="260"/>
      <c r="DG70" s="260"/>
      <c r="DH70" s="260"/>
      <c r="DI70" s="260"/>
      <c r="DJ70" s="260"/>
      <c r="DK70" s="260"/>
      <c r="DL70" s="260"/>
      <c r="DM70" s="260"/>
      <c r="DN70" s="260"/>
      <c r="DO70" s="260"/>
      <c r="DP70" s="260"/>
      <c r="DQ70" s="260"/>
      <c r="DR70" s="260"/>
      <c r="DS70" s="260"/>
      <c r="DT70" s="260"/>
      <c r="DU70" s="260"/>
      <c r="DV70" s="260"/>
      <c r="DW70" s="260"/>
      <c r="DX70" s="260"/>
      <c r="DY70" s="260"/>
      <c r="DZ70" s="260"/>
      <c r="EA70" s="260"/>
      <c r="EB70" s="260"/>
      <c r="EC70" s="260"/>
      <c r="ED70" s="260"/>
      <c r="EE70" s="260"/>
      <c r="EF70" s="260"/>
      <c r="EG70" s="260"/>
      <c r="EH70" s="260"/>
      <c r="EI70" s="260"/>
      <c r="EJ70" s="260"/>
      <c r="EK70" s="260"/>
      <c r="EL70" s="260"/>
      <c r="EM70" s="260"/>
      <c r="EN70" s="260"/>
      <c r="EO70" s="260"/>
      <c r="EP70" s="260"/>
      <c r="EQ70" s="260"/>
      <c r="ER70" s="260"/>
      <c r="ES70" s="260"/>
      <c r="ET70" s="260"/>
      <c r="EU70" s="260"/>
      <c r="EV70" s="260"/>
      <c r="EW70" s="260"/>
      <c r="EX70" s="260"/>
      <c r="EY70" s="260"/>
      <c r="EZ70" s="260"/>
      <c r="FA70" s="260"/>
      <c r="FB70" s="260"/>
      <c r="FC70" s="260"/>
      <c r="FD70" s="260"/>
      <c r="FE70" s="260"/>
      <c r="FF70" s="260"/>
      <c r="FG70" s="260"/>
      <c r="FH70" s="260"/>
      <c r="FI70" s="260"/>
      <c r="FJ70" s="260"/>
      <c r="FK70" s="260"/>
      <c r="FL70" s="260"/>
      <c r="FM70" s="260"/>
      <c r="FN70" s="260"/>
      <c r="FO70" s="260"/>
      <c r="FP70" s="260"/>
      <c r="FQ70" s="260"/>
      <c r="FR70" s="260"/>
      <c r="FS70" s="260"/>
      <c r="FT70" s="260"/>
      <c r="FU70" s="260"/>
      <c r="FV70" s="260"/>
      <c r="FW70" s="260"/>
      <c r="FX70" s="260"/>
      <c r="FY70" s="260"/>
      <c r="FZ70" s="260"/>
      <c r="GA70" s="260"/>
      <c r="GB70" s="260"/>
      <c r="GC70" s="260"/>
      <c r="GD70" s="260"/>
      <c r="GE70" s="260"/>
      <c r="GF70" s="260"/>
      <c r="GG70" s="260"/>
      <c r="GH70" s="260"/>
      <c r="GI70" s="260"/>
      <c r="GJ70" s="260"/>
      <c r="GK70" s="260"/>
      <c r="GL70" s="260"/>
      <c r="GM70" s="260"/>
      <c r="GN70" s="260"/>
      <c r="GO70" s="260"/>
      <c r="GP70" s="260"/>
      <c r="GQ70" s="260"/>
      <c r="GR70" s="260"/>
      <c r="GS70" s="260"/>
      <c r="GT70" s="260"/>
      <c r="GU70" s="260"/>
      <c r="GV70" s="260"/>
      <c r="GW70" s="260"/>
      <c r="GX70" s="260"/>
      <c r="GY70" s="260"/>
      <c r="GZ70" s="260"/>
      <c r="HA70" s="260"/>
      <c r="HB70" s="260"/>
      <c r="HC70" s="260"/>
      <c r="HD70" s="260"/>
      <c r="HE70" s="260"/>
      <c r="HF70" s="260"/>
      <c r="HG70" s="260"/>
      <c r="HH70" s="260"/>
      <c r="HI70" s="260"/>
      <c r="HJ70" s="260"/>
      <c r="HK70" s="260"/>
      <c r="HL70" s="260"/>
      <c r="HM70" s="260"/>
      <c r="HN70" s="260"/>
      <c r="HO70" s="260"/>
      <c r="HP70" s="260"/>
      <c r="HQ70" s="260"/>
      <c r="HR70" s="260"/>
      <c r="HS70" s="260"/>
      <c r="HT70" s="260"/>
      <c r="HU70" s="260"/>
      <c r="HV70" s="260"/>
      <c r="HW70" s="260"/>
      <c r="HX70" s="260"/>
      <c r="HY70" s="260"/>
      <c r="HZ70" s="260"/>
      <c r="IA70" s="260"/>
      <c r="IB70" s="260"/>
      <c r="IC70" s="260"/>
      <c r="ID70" s="260"/>
      <c r="IE70" s="260"/>
      <c r="IF70" s="260"/>
      <c r="IG70" s="260"/>
      <c r="IH70" s="260"/>
      <c r="II70" s="260"/>
      <c r="IJ70" s="260"/>
      <c r="IK70" s="260"/>
      <c r="IL70" s="260"/>
      <c r="IM70" s="260"/>
      <c r="IN70" s="260"/>
    </row>
    <row r="71" spans="1:21" s="477" customFormat="1" ht="30" customHeight="1" thickBot="1">
      <c r="A71" s="198"/>
      <c r="B71" s="464"/>
      <c r="C71" s="474" t="s">
        <v>1074</v>
      </c>
      <c r="D71" s="474"/>
      <c r="E71" s="475">
        <v>270</v>
      </c>
      <c r="F71" s="474"/>
      <c r="G71" s="475"/>
      <c r="H71" s="474"/>
      <c r="I71" s="476">
        <f>I8+I40</f>
        <v>223722146669.82</v>
      </c>
      <c r="J71" s="463"/>
      <c r="K71" s="476">
        <f>K8+K40</f>
        <v>233492643190.72</v>
      </c>
      <c r="L71" s="251">
        <f t="shared" si="1"/>
        <v>-9770496520.899994</v>
      </c>
      <c r="M71" s="694">
        <f aca="true" t="shared" si="2" ref="M71:M82">L71/K71</f>
        <v>-0.04184498658023807</v>
      </c>
      <c r="N71" s="36"/>
      <c r="O71" s="36"/>
      <c r="P71" s="36"/>
      <c r="Q71" s="36"/>
      <c r="R71" s="36"/>
      <c r="S71" s="36"/>
      <c r="T71" s="36"/>
      <c r="U71" s="36"/>
    </row>
    <row r="72" spans="1:21" s="477" customFormat="1" ht="30" customHeight="1" thickTop="1">
      <c r="A72" s="198"/>
      <c r="B72" s="464"/>
      <c r="C72" s="474"/>
      <c r="D72" s="474"/>
      <c r="E72" s="475"/>
      <c r="F72" s="474"/>
      <c r="G72" s="475"/>
      <c r="H72" s="474"/>
      <c r="I72" s="160"/>
      <c r="J72" s="463"/>
      <c r="K72" s="160"/>
      <c r="L72" s="251"/>
      <c r="M72" s="694"/>
      <c r="N72" s="36"/>
      <c r="O72" s="36"/>
      <c r="P72" s="36"/>
      <c r="Q72" s="36"/>
      <c r="R72" s="36"/>
      <c r="S72" s="36"/>
      <c r="T72" s="36"/>
      <c r="U72" s="36"/>
    </row>
    <row r="73" spans="1:21" s="477" customFormat="1" ht="30" customHeight="1">
      <c r="A73" s="198"/>
      <c r="B73" s="464"/>
      <c r="C73" s="474"/>
      <c r="D73" s="474"/>
      <c r="E73" s="475"/>
      <c r="F73" s="474"/>
      <c r="G73" s="475"/>
      <c r="H73" s="474"/>
      <c r="I73" s="160"/>
      <c r="J73" s="463"/>
      <c r="K73" s="160"/>
      <c r="L73" s="251"/>
      <c r="M73" s="694"/>
      <c r="N73" s="36"/>
      <c r="O73" s="36"/>
      <c r="P73" s="36"/>
      <c r="Q73" s="36"/>
      <c r="R73" s="36"/>
      <c r="S73" s="36"/>
      <c r="T73" s="36"/>
      <c r="U73" s="36"/>
    </row>
    <row r="74" spans="1:13" ht="34.5" customHeight="1">
      <c r="A74" s="439"/>
      <c r="B74" s="440"/>
      <c r="C74" s="439" t="s">
        <v>73</v>
      </c>
      <c r="D74" s="457"/>
      <c r="E74" s="458" t="s">
        <v>65</v>
      </c>
      <c r="F74" s="358"/>
      <c r="G74" s="459" t="s">
        <v>66</v>
      </c>
      <c r="H74" s="358"/>
      <c r="I74" s="460" t="s">
        <v>1176</v>
      </c>
      <c r="J74" s="461"/>
      <c r="K74" s="460" t="str">
        <f>'[2]TTC'!D13</f>
        <v>01/01/2012</v>
      </c>
      <c r="L74" s="251">
        <f t="shared" si="1"/>
        <v>365</v>
      </c>
      <c r="M74" s="694">
        <f t="shared" si="2"/>
        <v>0.008922242049426777</v>
      </c>
    </row>
    <row r="75" spans="1:248" s="36" customFormat="1" ht="30" customHeight="1">
      <c r="A75" s="186" t="s">
        <v>1017</v>
      </c>
      <c r="B75" s="186" t="s">
        <v>1075</v>
      </c>
      <c r="C75" s="186"/>
      <c r="D75" s="186"/>
      <c r="E75" s="462">
        <v>300</v>
      </c>
      <c r="F75" s="186"/>
      <c r="G75" s="465"/>
      <c r="H75" s="186"/>
      <c r="I75" s="160">
        <f>I76+I89</f>
        <v>119434034032</v>
      </c>
      <c r="J75" s="463"/>
      <c r="K75" s="160">
        <f>K76+K89</f>
        <v>135960413310</v>
      </c>
      <c r="L75" s="251">
        <f t="shared" si="1"/>
        <v>-16526379278</v>
      </c>
      <c r="M75" s="694">
        <f t="shared" si="2"/>
        <v>-0.12155287613254462</v>
      </c>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0"/>
      <c r="BQ75" s="260"/>
      <c r="BR75" s="260"/>
      <c r="BS75" s="260"/>
      <c r="BT75" s="260"/>
      <c r="BU75" s="260"/>
      <c r="BV75" s="260"/>
      <c r="BW75" s="260"/>
      <c r="BX75" s="260"/>
      <c r="BY75" s="260"/>
      <c r="BZ75" s="260"/>
      <c r="CA75" s="260"/>
      <c r="CB75" s="260"/>
      <c r="CC75" s="260"/>
      <c r="CD75" s="260"/>
      <c r="CE75" s="260"/>
      <c r="CF75" s="260"/>
      <c r="CG75" s="260"/>
      <c r="CH75" s="260"/>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0"/>
      <c r="DF75" s="260"/>
      <c r="DG75" s="260"/>
      <c r="DH75" s="260"/>
      <c r="DI75" s="260"/>
      <c r="DJ75" s="260"/>
      <c r="DK75" s="260"/>
      <c r="DL75" s="260"/>
      <c r="DM75" s="260"/>
      <c r="DN75" s="260"/>
      <c r="DO75" s="260"/>
      <c r="DP75" s="260"/>
      <c r="DQ75" s="260"/>
      <c r="DR75" s="260"/>
      <c r="DS75" s="260"/>
      <c r="DT75" s="260"/>
      <c r="DU75" s="260"/>
      <c r="DV75" s="260"/>
      <c r="DW75" s="260"/>
      <c r="DX75" s="260"/>
      <c r="DY75" s="260"/>
      <c r="DZ75" s="260"/>
      <c r="EA75" s="260"/>
      <c r="EB75" s="260"/>
      <c r="EC75" s="260"/>
      <c r="ED75" s="260"/>
      <c r="EE75" s="260"/>
      <c r="EF75" s="260"/>
      <c r="EG75" s="260"/>
      <c r="EH75" s="260"/>
      <c r="EI75" s="260"/>
      <c r="EJ75" s="260"/>
      <c r="EK75" s="260"/>
      <c r="EL75" s="260"/>
      <c r="EM75" s="260"/>
      <c r="EN75" s="260"/>
      <c r="EO75" s="260"/>
      <c r="EP75" s="260"/>
      <c r="EQ75" s="260"/>
      <c r="ER75" s="260"/>
      <c r="ES75" s="260"/>
      <c r="ET75" s="260"/>
      <c r="EU75" s="260"/>
      <c r="EV75" s="260"/>
      <c r="EW75" s="260"/>
      <c r="EX75" s="260"/>
      <c r="EY75" s="260"/>
      <c r="EZ75" s="260"/>
      <c r="FA75" s="260"/>
      <c r="FB75" s="260"/>
      <c r="FC75" s="260"/>
      <c r="FD75" s="260"/>
      <c r="FE75" s="260"/>
      <c r="FF75" s="260"/>
      <c r="FG75" s="260"/>
      <c r="FH75" s="260"/>
      <c r="FI75" s="260"/>
      <c r="FJ75" s="260"/>
      <c r="FK75" s="260"/>
      <c r="FL75" s="260"/>
      <c r="FM75" s="260"/>
      <c r="FN75" s="260"/>
      <c r="FO75" s="260"/>
      <c r="FP75" s="260"/>
      <c r="FQ75" s="260"/>
      <c r="FR75" s="260"/>
      <c r="FS75" s="260"/>
      <c r="FT75" s="260"/>
      <c r="FU75" s="260"/>
      <c r="FV75" s="260"/>
      <c r="FW75" s="260"/>
      <c r="FX75" s="260"/>
      <c r="FY75" s="260"/>
      <c r="FZ75" s="260"/>
      <c r="GA75" s="260"/>
      <c r="GB75" s="260"/>
      <c r="GC75" s="260"/>
      <c r="GD75" s="260"/>
      <c r="GE75" s="260"/>
      <c r="GF75" s="260"/>
      <c r="GG75" s="260"/>
      <c r="GH75" s="260"/>
      <c r="GI75" s="260"/>
      <c r="GJ75" s="260"/>
      <c r="GK75" s="260"/>
      <c r="GL75" s="260"/>
      <c r="GM75" s="260"/>
      <c r="GN75" s="260"/>
      <c r="GO75" s="260"/>
      <c r="GP75" s="260"/>
      <c r="GQ75" s="260"/>
      <c r="GR75" s="260"/>
      <c r="GS75" s="260"/>
      <c r="GT75" s="260"/>
      <c r="GU75" s="260"/>
      <c r="GV75" s="260"/>
      <c r="GW75" s="260"/>
      <c r="GX75" s="260"/>
      <c r="GY75" s="260"/>
      <c r="GZ75" s="260"/>
      <c r="HA75" s="260"/>
      <c r="HB75" s="260"/>
      <c r="HC75" s="260"/>
      <c r="HD75" s="260"/>
      <c r="HE75" s="260"/>
      <c r="HF75" s="260"/>
      <c r="HG75" s="260"/>
      <c r="HH75" s="260"/>
      <c r="HI75" s="260"/>
      <c r="HJ75" s="260"/>
      <c r="HK75" s="260"/>
      <c r="HL75" s="260"/>
      <c r="HM75" s="260"/>
      <c r="HN75" s="260"/>
      <c r="HO75" s="260"/>
      <c r="HP75" s="260"/>
      <c r="HQ75" s="260"/>
      <c r="HR75" s="260"/>
      <c r="HS75" s="260"/>
      <c r="HT75" s="260"/>
      <c r="HU75" s="260"/>
      <c r="HV75" s="260"/>
      <c r="HW75" s="260"/>
      <c r="HX75" s="260"/>
      <c r="HY75" s="260"/>
      <c r="HZ75" s="260"/>
      <c r="IA75" s="260"/>
      <c r="IB75" s="260"/>
      <c r="IC75" s="260"/>
      <c r="ID75" s="260"/>
      <c r="IE75" s="260"/>
      <c r="IF75" s="260"/>
      <c r="IG75" s="260"/>
      <c r="IH75" s="260"/>
      <c r="II75" s="260"/>
      <c r="IJ75" s="260"/>
      <c r="IK75" s="260"/>
      <c r="IL75" s="260"/>
      <c r="IM75" s="260"/>
      <c r="IN75" s="260"/>
    </row>
    <row r="76" spans="1:248" s="36" customFormat="1" ht="30" customHeight="1">
      <c r="A76" s="186" t="s">
        <v>1048</v>
      </c>
      <c r="B76" s="186" t="s">
        <v>1076</v>
      </c>
      <c r="C76" s="186"/>
      <c r="D76" s="186"/>
      <c r="E76" s="462">
        <v>310</v>
      </c>
      <c r="F76" s="186"/>
      <c r="G76" s="462"/>
      <c r="H76" s="186"/>
      <c r="I76" s="160">
        <f>SUM(I77:I88)</f>
        <v>112291889748</v>
      </c>
      <c r="J76" s="463"/>
      <c r="K76" s="160">
        <f>SUM(K77:K88)</f>
        <v>119760426655</v>
      </c>
      <c r="L76" s="251">
        <f t="shared" si="1"/>
        <v>-7468536907</v>
      </c>
      <c r="M76" s="694">
        <f t="shared" si="2"/>
        <v>-0.06236231045264223</v>
      </c>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0"/>
      <c r="CB76" s="260"/>
      <c r="CC76" s="260"/>
      <c r="CD76" s="260"/>
      <c r="CE76" s="260"/>
      <c r="CF76" s="260"/>
      <c r="CG76" s="260"/>
      <c r="CH76" s="260"/>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0"/>
      <c r="DF76" s="260"/>
      <c r="DG76" s="260"/>
      <c r="DH76" s="260"/>
      <c r="DI76" s="260"/>
      <c r="DJ76" s="260"/>
      <c r="DK76" s="260"/>
      <c r="DL76" s="260"/>
      <c r="DM76" s="260"/>
      <c r="DN76" s="260"/>
      <c r="DO76" s="260"/>
      <c r="DP76" s="260"/>
      <c r="DQ76" s="260"/>
      <c r="DR76" s="260"/>
      <c r="DS76" s="260"/>
      <c r="DT76" s="260"/>
      <c r="DU76" s="260"/>
      <c r="DV76" s="260"/>
      <c r="DW76" s="260"/>
      <c r="DX76" s="260"/>
      <c r="DY76" s="260"/>
      <c r="DZ76" s="260"/>
      <c r="EA76" s="260"/>
      <c r="EB76" s="260"/>
      <c r="EC76" s="260"/>
      <c r="ED76" s="260"/>
      <c r="EE76" s="260"/>
      <c r="EF76" s="260"/>
      <c r="EG76" s="260"/>
      <c r="EH76" s="260"/>
      <c r="EI76" s="260"/>
      <c r="EJ76" s="260"/>
      <c r="EK76" s="260"/>
      <c r="EL76" s="260"/>
      <c r="EM76" s="260"/>
      <c r="EN76" s="260"/>
      <c r="EO76" s="260"/>
      <c r="EP76" s="260"/>
      <c r="EQ76" s="260"/>
      <c r="ER76" s="260"/>
      <c r="ES76" s="260"/>
      <c r="ET76" s="260"/>
      <c r="EU76" s="260"/>
      <c r="EV76" s="260"/>
      <c r="EW76" s="260"/>
      <c r="EX76" s="260"/>
      <c r="EY76" s="260"/>
      <c r="EZ76" s="260"/>
      <c r="FA76" s="260"/>
      <c r="FB76" s="260"/>
      <c r="FC76" s="260"/>
      <c r="FD76" s="260"/>
      <c r="FE76" s="260"/>
      <c r="FF76" s="260"/>
      <c r="FG76" s="260"/>
      <c r="FH76" s="260"/>
      <c r="FI76" s="260"/>
      <c r="FJ76" s="260"/>
      <c r="FK76" s="260"/>
      <c r="FL76" s="260"/>
      <c r="FM76" s="260"/>
      <c r="FN76" s="260"/>
      <c r="FO76" s="260"/>
      <c r="FP76" s="260"/>
      <c r="FQ76" s="260"/>
      <c r="FR76" s="260"/>
      <c r="FS76" s="260"/>
      <c r="FT76" s="260"/>
      <c r="FU76" s="260"/>
      <c r="FV76" s="260"/>
      <c r="FW76" s="260"/>
      <c r="FX76" s="260"/>
      <c r="FY76" s="260"/>
      <c r="FZ76" s="260"/>
      <c r="GA76" s="260"/>
      <c r="GB76" s="260"/>
      <c r="GC76" s="260"/>
      <c r="GD76" s="260"/>
      <c r="GE76" s="260"/>
      <c r="GF76" s="260"/>
      <c r="GG76" s="260"/>
      <c r="GH76" s="260"/>
      <c r="GI76" s="260"/>
      <c r="GJ76" s="260"/>
      <c r="GK76" s="260"/>
      <c r="GL76" s="260"/>
      <c r="GM76" s="260"/>
      <c r="GN76" s="260"/>
      <c r="GO76" s="260"/>
      <c r="GP76" s="260"/>
      <c r="GQ76" s="260"/>
      <c r="GR76" s="260"/>
      <c r="GS76" s="260"/>
      <c r="GT76" s="260"/>
      <c r="GU76" s="260"/>
      <c r="GV76" s="260"/>
      <c r="GW76" s="260"/>
      <c r="GX76" s="260"/>
      <c r="GY76" s="260"/>
      <c r="GZ76" s="260"/>
      <c r="HA76" s="260"/>
      <c r="HB76" s="260"/>
      <c r="HC76" s="260"/>
      <c r="HD76" s="260"/>
      <c r="HE76" s="260"/>
      <c r="HF76" s="260"/>
      <c r="HG76" s="260"/>
      <c r="HH76" s="260"/>
      <c r="HI76" s="260"/>
      <c r="HJ76" s="260"/>
      <c r="HK76" s="260"/>
      <c r="HL76" s="260"/>
      <c r="HM76" s="260"/>
      <c r="HN76" s="260"/>
      <c r="HO76" s="260"/>
      <c r="HP76" s="260"/>
      <c r="HQ76" s="260"/>
      <c r="HR76" s="260"/>
      <c r="HS76" s="260"/>
      <c r="HT76" s="260"/>
      <c r="HU76" s="260"/>
      <c r="HV76" s="260"/>
      <c r="HW76" s="260"/>
      <c r="HX76" s="260"/>
      <c r="HY76" s="260"/>
      <c r="HZ76" s="260"/>
      <c r="IA76" s="260"/>
      <c r="IB76" s="260"/>
      <c r="IC76" s="260"/>
      <c r="ID76" s="260"/>
      <c r="IE76" s="260"/>
      <c r="IF76" s="260"/>
      <c r="IG76" s="260"/>
      <c r="IH76" s="260"/>
      <c r="II76" s="260"/>
      <c r="IJ76" s="260"/>
      <c r="IK76" s="260"/>
      <c r="IL76" s="260"/>
      <c r="IM76" s="260"/>
      <c r="IN76" s="260"/>
    </row>
    <row r="77" spans="1:248" s="36" customFormat="1" ht="15.75" customHeight="1">
      <c r="A77" s="198"/>
      <c r="B77" s="371" t="s">
        <v>981</v>
      </c>
      <c r="C77" s="198" t="s">
        <v>1077</v>
      </c>
      <c r="D77" s="198"/>
      <c r="E77" s="465">
        <v>311</v>
      </c>
      <c r="F77" s="198"/>
      <c r="G77" s="465" t="s">
        <v>71</v>
      </c>
      <c r="H77" s="198"/>
      <c r="I77" s="16">
        <v>46284787729</v>
      </c>
      <c r="J77" s="17"/>
      <c r="K77" s="16">
        <v>33248828798</v>
      </c>
      <c r="L77" s="251">
        <f aca="true" t="shared" si="3" ref="L77:L82">I77-K77</f>
        <v>13035958931</v>
      </c>
      <c r="M77" s="694">
        <f t="shared" si="2"/>
        <v>0.39207272563489953</v>
      </c>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0"/>
      <c r="EE77" s="260"/>
      <c r="EF77" s="260"/>
      <c r="EG77" s="260"/>
      <c r="EH77" s="260"/>
      <c r="EI77" s="260"/>
      <c r="EJ77" s="260"/>
      <c r="EK77" s="260"/>
      <c r="EL77" s="260"/>
      <c r="EM77" s="260"/>
      <c r="EN77" s="260"/>
      <c r="EO77" s="260"/>
      <c r="EP77" s="260"/>
      <c r="EQ77" s="260"/>
      <c r="ER77" s="260"/>
      <c r="ES77" s="260"/>
      <c r="ET77" s="260"/>
      <c r="EU77" s="260"/>
      <c r="EV77" s="260"/>
      <c r="EW77" s="260"/>
      <c r="EX77" s="260"/>
      <c r="EY77" s="260"/>
      <c r="EZ77" s="260"/>
      <c r="FA77" s="260"/>
      <c r="FB77" s="260"/>
      <c r="FC77" s="260"/>
      <c r="FD77" s="260"/>
      <c r="FE77" s="260"/>
      <c r="FF77" s="260"/>
      <c r="FG77" s="260"/>
      <c r="FH77" s="260"/>
      <c r="FI77" s="260"/>
      <c r="FJ77" s="260"/>
      <c r="FK77" s="260"/>
      <c r="FL77" s="260"/>
      <c r="FM77" s="260"/>
      <c r="FN77" s="260"/>
      <c r="FO77" s="260"/>
      <c r="FP77" s="260"/>
      <c r="FQ77" s="260"/>
      <c r="FR77" s="260"/>
      <c r="FS77" s="260"/>
      <c r="FT77" s="260"/>
      <c r="FU77" s="260"/>
      <c r="FV77" s="260"/>
      <c r="FW77" s="260"/>
      <c r="FX77" s="260"/>
      <c r="FY77" s="260"/>
      <c r="FZ77" s="260"/>
      <c r="GA77" s="260"/>
      <c r="GB77" s="260"/>
      <c r="GC77" s="260"/>
      <c r="GD77" s="260"/>
      <c r="GE77" s="260"/>
      <c r="GF77" s="260"/>
      <c r="GG77" s="260"/>
      <c r="GH77" s="260"/>
      <c r="GI77" s="260"/>
      <c r="GJ77" s="260"/>
      <c r="GK77" s="260"/>
      <c r="GL77" s="260"/>
      <c r="GM77" s="260"/>
      <c r="GN77" s="260"/>
      <c r="GO77" s="260"/>
      <c r="GP77" s="260"/>
      <c r="GQ77" s="260"/>
      <c r="GR77" s="260"/>
      <c r="GS77" s="260"/>
      <c r="GT77" s="260"/>
      <c r="GU77" s="260"/>
      <c r="GV77" s="260"/>
      <c r="GW77" s="260"/>
      <c r="GX77" s="260"/>
      <c r="GY77" s="260"/>
      <c r="GZ77" s="260"/>
      <c r="HA77" s="260"/>
      <c r="HB77" s="260"/>
      <c r="HC77" s="260"/>
      <c r="HD77" s="260"/>
      <c r="HE77" s="260"/>
      <c r="HF77" s="260"/>
      <c r="HG77" s="260"/>
      <c r="HH77" s="260"/>
      <c r="HI77" s="260"/>
      <c r="HJ77" s="260"/>
      <c r="HK77" s="260"/>
      <c r="HL77" s="260"/>
      <c r="HM77" s="260"/>
      <c r="HN77" s="260"/>
      <c r="HO77" s="260"/>
      <c r="HP77" s="260"/>
      <c r="HQ77" s="260"/>
      <c r="HR77" s="260"/>
      <c r="HS77" s="260"/>
      <c r="HT77" s="260"/>
      <c r="HU77" s="260"/>
      <c r="HV77" s="260"/>
      <c r="HW77" s="260"/>
      <c r="HX77" s="260"/>
      <c r="HY77" s="260"/>
      <c r="HZ77" s="260"/>
      <c r="IA77" s="260"/>
      <c r="IB77" s="260"/>
      <c r="IC77" s="260"/>
      <c r="ID77" s="260"/>
      <c r="IE77" s="260"/>
      <c r="IF77" s="260"/>
      <c r="IG77" s="260"/>
      <c r="IH77" s="260"/>
      <c r="II77" s="260"/>
      <c r="IJ77" s="260"/>
      <c r="IK77" s="260"/>
      <c r="IL77" s="260"/>
      <c r="IM77" s="260"/>
      <c r="IN77" s="260"/>
    </row>
    <row r="78" spans="1:248" s="36" customFormat="1" ht="15.75" customHeight="1">
      <c r="A78" s="198"/>
      <c r="B78" s="371" t="s">
        <v>984</v>
      </c>
      <c r="C78" s="198" t="s">
        <v>1078</v>
      </c>
      <c r="D78" s="198"/>
      <c r="E78" s="465">
        <v>312</v>
      </c>
      <c r="F78" s="198"/>
      <c r="G78" s="465"/>
      <c r="H78" s="198"/>
      <c r="I78" s="16">
        <v>18420955390</v>
      </c>
      <c r="J78" s="17"/>
      <c r="K78" s="16">
        <v>24352323904</v>
      </c>
      <c r="L78" s="251">
        <f t="shared" si="3"/>
        <v>-5931368514</v>
      </c>
      <c r="M78" s="694">
        <f t="shared" si="2"/>
        <v>-0.2435647840995471</v>
      </c>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0"/>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0"/>
      <c r="DF78" s="260"/>
      <c r="DG78" s="260"/>
      <c r="DH78" s="260"/>
      <c r="DI78" s="260"/>
      <c r="DJ78" s="260"/>
      <c r="DK78" s="260"/>
      <c r="DL78" s="260"/>
      <c r="DM78" s="260"/>
      <c r="DN78" s="260"/>
      <c r="DO78" s="260"/>
      <c r="DP78" s="260"/>
      <c r="DQ78" s="260"/>
      <c r="DR78" s="260"/>
      <c r="DS78" s="260"/>
      <c r="DT78" s="260"/>
      <c r="DU78" s="260"/>
      <c r="DV78" s="260"/>
      <c r="DW78" s="260"/>
      <c r="DX78" s="260"/>
      <c r="DY78" s="260"/>
      <c r="DZ78" s="260"/>
      <c r="EA78" s="260"/>
      <c r="EB78" s="260"/>
      <c r="EC78" s="260"/>
      <c r="ED78" s="260"/>
      <c r="EE78" s="260"/>
      <c r="EF78" s="260"/>
      <c r="EG78" s="260"/>
      <c r="EH78" s="260"/>
      <c r="EI78" s="260"/>
      <c r="EJ78" s="260"/>
      <c r="EK78" s="260"/>
      <c r="EL78" s="260"/>
      <c r="EM78" s="260"/>
      <c r="EN78" s="260"/>
      <c r="EO78" s="260"/>
      <c r="EP78" s="260"/>
      <c r="EQ78" s="260"/>
      <c r="ER78" s="260"/>
      <c r="ES78" s="260"/>
      <c r="ET78" s="260"/>
      <c r="EU78" s="260"/>
      <c r="EV78" s="260"/>
      <c r="EW78" s="260"/>
      <c r="EX78" s="260"/>
      <c r="EY78" s="260"/>
      <c r="EZ78" s="260"/>
      <c r="FA78" s="260"/>
      <c r="FB78" s="260"/>
      <c r="FC78" s="260"/>
      <c r="FD78" s="260"/>
      <c r="FE78" s="260"/>
      <c r="FF78" s="260"/>
      <c r="FG78" s="260"/>
      <c r="FH78" s="260"/>
      <c r="FI78" s="260"/>
      <c r="FJ78" s="260"/>
      <c r="FK78" s="260"/>
      <c r="FL78" s="260"/>
      <c r="FM78" s="260"/>
      <c r="FN78" s="260"/>
      <c r="FO78" s="260"/>
      <c r="FP78" s="260"/>
      <c r="FQ78" s="260"/>
      <c r="FR78" s="260"/>
      <c r="FS78" s="260"/>
      <c r="FT78" s="260"/>
      <c r="FU78" s="260"/>
      <c r="FV78" s="260"/>
      <c r="FW78" s="260"/>
      <c r="FX78" s="260"/>
      <c r="FY78" s="260"/>
      <c r="FZ78" s="260"/>
      <c r="GA78" s="260"/>
      <c r="GB78" s="260"/>
      <c r="GC78" s="260"/>
      <c r="GD78" s="260"/>
      <c r="GE78" s="260"/>
      <c r="GF78" s="260"/>
      <c r="GG78" s="260"/>
      <c r="GH78" s="260"/>
      <c r="GI78" s="260"/>
      <c r="GJ78" s="260"/>
      <c r="GK78" s="260"/>
      <c r="GL78" s="260"/>
      <c r="GM78" s="260"/>
      <c r="GN78" s="260"/>
      <c r="GO78" s="260"/>
      <c r="GP78" s="260"/>
      <c r="GQ78" s="260"/>
      <c r="GR78" s="260"/>
      <c r="GS78" s="260"/>
      <c r="GT78" s="260"/>
      <c r="GU78" s="260"/>
      <c r="GV78" s="260"/>
      <c r="GW78" s="260"/>
      <c r="GX78" s="260"/>
      <c r="GY78" s="260"/>
      <c r="GZ78" s="260"/>
      <c r="HA78" s="260"/>
      <c r="HB78" s="260"/>
      <c r="HC78" s="260"/>
      <c r="HD78" s="260"/>
      <c r="HE78" s="260"/>
      <c r="HF78" s="260"/>
      <c r="HG78" s="260"/>
      <c r="HH78" s="260"/>
      <c r="HI78" s="260"/>
      <c r="HJ78" s="260"/>
      <c r="HK78" s="260"/>
      <c r="HL78" s="260"/>
      <c r="HM78" s="260"/>
      <c r="HN78" s="260"/>
      <c r="HO78" s="260"/>
      <c r="HP78" s="260"/>
      <c r="HQ78" s="260"/>
      <c r="HR78" s="260"/>
      <c r="HS78" s="260"/>
      <c r="HT78" s="260"/>
      <c r="HU78" s="260"/>
      <c r="HV78" s="260"/>
      <c r="HW78" s="260"/>
      <c r="HX78" s="260"/>
      <c r="HY78" s="260"/>
      <c r="HZ78" s="260"/>
      <c r="IA78" s="260"/>
      <c r="IB78" s="260"/>
      <c r="IC78" s="260"/>
      <c r="ID78" s="260"/>
      <c r="IE78" s="260"/>
      <c r="IF78" s="260"/>
      <c r="IG78" s="260"/>
      <c r="IH78" s="260"/>
      <c r="II78" s="260"/>
      <c r="IJ78" s="260"/>
      <c r="IK78" s="260"/>
      <c r="IL78" s="260"/>
      <c r="IM78" s="260"/>
      <c r="IN78" s="260"/>
    </row>
    <row r="79" spans="1:248" s="36" customFormat="1" ht="15.75" customHeight="1">
      <c r="A79" s="198"/>
      <c r="B79" s="371" t="s">
        <v>987</v>
      </c>
      <c r="C79" s="198" t="s">
        <v>1079</v>
      </c>
      <c r="D79" s="198"/>
      <c r="E79" s="465">
        <v>313</v>
      </c>
      <c r="F79" s="198"/>
      <c r="G79" s="465"/>
      <c r="H79" s="198"/>
      <c r="I79" s="16">
        <v>15227675504</v>
      </c>
      <c r="J79" s="17"/>
      <c r="K79" s="16">
        <v>19264086114</v>
      </c>
      <c r="L79" s="251">
        <f t="shared" si="3"/>
        <v>-4036410610</v>
      </c>
      <c r="M79" s="694">
        <f t="shared" si="2"/>
        <v>-0.20953034502200316</v>
      </c>
      <c r="O79" s="251">
        <f>I79-K79</f>
        <v>-4036410610</v>
      </c>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0"/>
      <c r="CH79" s="260"/>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0"/>
      <c r="DF79" s="260"/>
      <c r="DG79" s="260"/>
      <c r="DH79" s="260"/>
      <c r="DI79" s="260"/>
      <c r="DJ79" s="260"/>
      <c r="DK79" s="260"/>
      <c r="DL79" s="260"/>
      <c r="DM79" s="260"/>
      <c r="DN79" s="260"/>
      <c r="DO79" s="260"/>
      <c r="DP79" s="260"/>
      <c r="DQ79" s="260"/>
      <c r="DR79" s="260"/>
      <c r="DS79" s="260"/>
      <c r="DT79" s="260"/>
      <c r="DU79" s="260"/>
      <c r="DV79" s="260"/>
      <c r="DW79" s="260"/>
      <c r="DX79" s="260"/>
      <c r="DY79" s="260"/>
      <c r="DZ79" s="260"/>
      <c r="EA79" s="260"/>
      <c r="EB79" s="260"/>
      <c r="EC79" s="260"/>
      <c r="ED79" s="260"/>
      <c r="EE79" s="260"/>
      <c r="EF79" s="260"/>
      <c r="EG79" s="260"/>
      <c r="EH79" s="260"/>
      <c r="EI79" s="260"/>
      <c r="EJ79" s="260"/>
      <c r="EK79" s="260"/>
      <c r="EL79" s="260"/>
      <c r="EM79" s="260"/>
      <c r="EN79" s="260"/>
      <c r="EO79" s="260"/>
      <c r="EP79" s="260"/>
      <c r="EQ79" s="260"/>
      <c r="ER79" s="260"/>
      <c r="ES79" s="260"/>
      <c r="ET79" s="260"/>
      <c r="EU79" s="260"/>
      <c r="EV79" s="260"/>
      <c r="EW79" s="260"/>
      <c r="EX79" s="260"/>
      <c r="EY79" s="260"/>
      <c r="EZ79" s="260"/>
      <c r="FA79" s="260"/>
      <c r="FB79" s="260"/>
      <c r="FC79" s="260"/>
      <c r="FD79" s="260"/>
      <c r="FE79" s="260"/>
      <c r="FF79" s="260"/>
      <c r="FG79" s="260"/>
      <c r="FH79" s="260"/>
      <c r="FI79" s="260"/>
      <c r="FJ79" s="260"/>
      <c r="FK79" s="260"/>
      <c r="FL79" s="260"/>
      <c r="FM79" s="260"/>
      <c r="FN79" s="260"/>
      <c r="FO79" s="260"/>
      <c r="FP79" s="260"/>
      <c r="FQ79" s="260"/>
      <c r="FR79" s="260"/>
      <c r="FS79" s="260"/>
      <c r="FT79" s="260"/>
      <c r="FU79" s="260"/>
      <c r="FV79" s="260"/>
      <c r="FW79" s="260"/>
      <c r="FX79" s="260"/>
      <c r="FY79" s="260"/>
      <c r="FZ79" s="260"/>
      <c r="GA79" s="260"/>
      <c r="GB79" s="260"/>
      <c r="GC79" s="260"/>
      <c r="GD79" s="260"/>
      <c r="GE79" s="260"/>
      <c r="GF79" s="260"/>
      <c r="GG79" s="260"/>
      <c r="GH79" s="260"/>
      <c r="GI79" s="260"/>
      <c r="GJ79" s="260"/>
      <c r="GK79" s="260"/>
      <c r="GL79" s="260"/>
      <c r="GM79" s="260"/>
      <c r="GN79" s="260"/>
      <c r="GO79" s="260"/>
      <c r="GP79" s="260"/>
      <c r="GQ79" s="260"/>
      <c r="GR79" s="260"/>
      <c r="GS79" s="260"/>
      <c r="GT79" s="260"/>
      <c r="GU79" s="260"/>
      <c r="GV79" s="260"/>
      <c r="GW79" s="260"/>
      <c r="GX79" s="260"/>
      <c r="GY79" s="260"/>
      <c r="GZ79" s="260"/>
      <c r="HA79" s="260"/>
      <c r="HB79" s="260"/>
      <c r="HC79" s="260"/>
      <c r="HD79" s="260"/>
      <c r="HE79" s="260"/>
      <c r="HF79" s="260"/>
      <c r="HG79" s="260"/>
      <c r="HH79" s="260"/>
      <c r="HI79" s="260"/>
      <c r="HJ79" s="260"/>
      <c r="HK79" s="260"/>
      <c r="HL79" s="260"/>
      <c r="HM79" s="260"/>
      <c r="HN79" s="260"/>
      <c r="HO79" s="260"/>
      <c r="HP79" s="260"/>
      <c r="HQ79" s="260"/>
      <c r="HR79" s="260"/>
      <c r="HS79" s="260"/>
      <c r="HT79" s="260"/>
      <c r="HU79" s="260"/>
      <c r="HV79" s="260"/>
      <c r="HW79" s="260"/>
      <c r="HX79" s="260"/>
      <c r="HY79" s="260"/>
      <c r="HZ79" s="260"/>
      <c r="IA79" s="260"/>
      <c r="IB79" s="260"/>
      <c r="IC79" s="260"/>
      <c r="ID79" s="260"/>
      <c r="IE79" s="260"/>
      <c r="IF79" s="260"/>
      <c r="IG79" s="260"/>
      <c r="IH79" s="260"/>
      <c r="II79" s="260"/>
      <c r="IJ79" s="260"/>
      <c r="IK79" s="260"/>
      <c r="IL79" s="260"/>
      <c r="IM79" s="260"/>
      <c r="IN79" s="260"/>
    </row>
    <row r="80" spans="1:248" s="36" customFormat="1" ht="15.75" customHeight="1">
      <c r="A80" s="198"/>
      <c r="B80" s="371" t="s">
        <v>990</v>
      </c>
      <c r="C80" s="198" t="s">
        <v>1080</v>
      </c>
      <c r="D80" s="198"/>
      <c r="E80" s="465">
        <v>314</v>
      </c>
      <c r="F80" s="198"/>
      <c r="G80" s="465" t="s">
        <v>78</v>
      </c>
      <c r="H80" s="198"/>
      <c r="I80" s="16">
        <v>13989565117</v>
      </c>
      <c r="J80" s="17"/>
      <c r="K80" s="16">
        <v>15428840230</v>
      </c>
      <c r="L80" s="251">
        <f t="shared" si="3"/>
        <v>-1439275113</v>
      </c>
      <c r="M80" s="694">
        <f t="shared" si="2"/>
        <v>-0.09328472468082587</v>
      </c>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c r="BZ80" s="260"/>
      <c r="CA80" s="260"/>
      <c r="CB80" s="260"/>
      <c r="CC80" s="260"/>
      <c r="CD80" s="260"/>
      <c r="CE80" s="260"/>
      <c r="CF80" s="260"/>
      <c r="CG80" s="260"/>
      <c r="CH80" s="260"/>
      <c r="CI80" s="260"/>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0"/>
      <c r="DF80" s="260"/>
      <c r="DG80" s="260"/>
      <c r="DH80" s="260"/>
      <c r="DI80" s="260"/>
      <c r="DJ80" s="260"/>
      <c r="DK80" s="260"/>
      <c r="DL80" s="260"/>
      <c r="DM80" s="260"/>
      <c r="DN80" s="260"/>
      <c r="DO80" s="260"/>
      <c r="DP80" s="260"/>
      <c r="DQ80" s="260"/>
      <c r="DR80" s="260"/>
      <c r="DS80" s="260"/>
      <c r="DT80" s="260"/>
      <c r="DU80" s="260"/>
      <c r="DV80" s="260"/>
      <c r="DW80" s="260"/>
      <c r="DX80" s="260"/>
      <c r="DY80" s="260"/>
      <c r="DZ80" s="260"/>
      <c r="EA80" s="260"/>
      <c r="EB80" s="260"/>
      <c r="EC80" s="260"/>
      <c r="ED80" s="260"/>
      <c r="EE80" s="260"/>
      <c r="EF80" s="260"/>
      <c r="EG80" s="260"/>
      <c r="EH80" s="260"/>
      <c r="EI80" s="260"/>
      <c r="EJ80" s="260"/>
      <c r="EK80" s="260"/>
      <c r="EL80" s="260"/>
      <c r="EM80" s="260"/>
      <c r="EN80" s="260"/>
      <c r="EO80" s="260"/>
      <c r="EP80" s="260"/>
      <c r="EQ80" s="260"/>
      <c r="ER80" s="260"/>
      <c r="ES80" s="260"/>
      <c r="ET80" s="260"/>
      <c r="EU80" s="260"/>
      <c r="EV80" s="260"/>
      <c r="EW80" s="260"/>
      <c r="EX80" s="260"/>
      <c r="EY80" s="260"/>
      <c r="EZ80" s="260"/>
      <c r="FA80" s="260"/>
      <c r="FB80" s="260"/>
      <c r="FC80" s="260"/>
      <c r="FD80" s="260"/>
      <c r="FE80" s="260"/>
      <c r="FF80" s="260"/>
      <c r="FG80" s="260"/>
      <c r="FH80" s="260"/>
      <c r="FI80" s="260"/>
      <c r="FJ80" s="260"/>
      <c r="FK80" s="260"/>
      <c r="FL80" s="260"/>
      <c r="FM80" s="260"/>
      <c r="FN80" s="260"/>
      <c r="FO80" s="260"/>
      <c r="FP80" s="260"/>
      <c r="FQ80" s="260"/>
      <c r="FR80" s="260"/>
      <c r="FS80" s="260"/>
      <c r="FT80" s="260"/>
      <c r="FU80" s="260"/>
      <c r="FV80" s="260"/>
      <c r="FW80" s="260"/>
      <c r="FX80" s="260"/>
      <c r="FY80" s="260"/>
      <c r="FZ80" s="260"/>
      <c r="GA80" s="260"/>
      <c r="GB80" s="260"/>
      <c r="GC80" s="260"/>
      <c r="GD80" s="260"/>
      <c r="GE80" s="260"/>
      <c r="GF80" s="260"/>
      <c r="GG80" s="260"/>
      <c r="GH80" s="260"/>
      <c r="GI80" s="260"/>
      <c r="GJ80" s="260"/>
      <c r="GK80" s="260"/>
      <c r="GL80" s="260"/>
      <c r="GM80" s="260"/>
      <c r="GN80" s="260"/>
      <c r="GO80" s="260"/>
      <c r="GP80" s="260"/>
      <c r="GQ80" s="260"/>
      <c r="GR80" s="260"/>
      <c r="GS80" s="260"/>
      <c r="GT80" s="260"/>
      <c r="GU80" s="260"/>
      <c r="GV80" s="260"/>
      <c r="GW80" s="260"/>
      <c r="GX80" s="260"/>
      <c r="GY80" s="260"/>
      <c r="GZ80" s="260"/>
      <c r="HA80" s="260"/>
      <c r="HB80" s="260"/>
      <c r="HC80" s="260"/>
      <c r="HD80" s="260"/>
      <c r="HE80" s="260"/>
      <c r="HF80" s="260"/>
      <c r="HG80" s="260"/>
      <c r="HH80" s="260"/>
      <c r="HI80" s="260"/>
      <c r="HJ80" s="260"/>
      <c r="HK80" s="260"/>
      <c r="HL80" s="260"/>
      <c r="HM80" s="260"/>
      <c r="HN80" s="260"/>
      <c r="HO80" s="260"/>
      <c r="HP80" s="260"/>
      <c r="HQ80" s="260"/>
      <c r="HR80" s="260"/>
      <c r="HS80" s="260"/>
      <c r="HT80" s="260"/>
      <c r="HU80" s="260"/>
      <c r="HV80" s="260"/>
      <c r="HW80" s="260"/>
      <c r="HX80" s="260"/>
      <c r="HY80" s="260"/>
      <c r="HZ80" s="260"/>
      <c r="IA80" s="260"/>
      <c r="IB80" s="260"/>
      <c r="IC80" s="260"/>
      <c r="ID80" s="260"/>
      <c r="IE80" s="260"/>
      <c r="IF80" s="260"/>
      <c r="IG80" s="260"/>
      <c r="IH80" s="260"/>
      <c r="II80" s="260"/>
      <c r="IJ80" s="260"/>
      <c r="IK80" s="260"/>
      <c r="IL80" s="260"/>
      <c r="IM80" s="260"/>
      <c r="IN80" s="260"/>
    </row>
    <row r="81" spans="1:248" s="36" customFormat="1" ht="15.75" customHeight="1">
      <c r="A81" s="198"/>
      <c r="B81" s="371" t="s">
        <v>1031</v>
      </c>
      <c r="C81" s="198" t="s">
        <v>1081</v>
      </c>
      <c r="D81" s="198"/>
      <c r="E81" s="465">
        <v>315</v>
      </c>
      <c r="F81" s="198"/>
      <c r="G81" s="465"/>
      <c r="H81" s="198"/>
      <c r="I81" s="16">
        <v>1182797756</v>
      </c>
      <c r="J81" s="17"/>
      <c r="K81" s="16">
        <v>2450017000</v>
      </c>
      <c r="L81" s="251">
        <f t="shared" si="3"/>
        <v>-1267219244</v>
      </c>
      <c r="M81" s="694">
        <f t="shared" si="2"/>
        <v>-0.5172287555555737</v>
      </c>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0"/>
      <c r="BR81" s="260"/>
      <c r="BS81" s="260"/>
      <c r="BT81" s="260"/>
      <c r="BU81" s="260"/>
      <c r="BV81" s="260"/>
      <c r="BW81" s="260"/>
      <c r="BX81" s="260"/>
      <c r="BY81" s="260"/>
      <c r="BZ81" s="260"/>
      <c r="CA81" s="260"/>
      <c r="CB81" s="260"/>
      <c r="CC81" s="260"/>
      <c r="CD81" s="260"/>
      <c r="CE81" s="260"/>
      <c r="CF81" s="260"/>
      <c r="CG81" s="260"/>
      <c r="CH81" s="260"/>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0"/>
      <c r="DF81" s="260"/>
      <c r="DG81" s="260"/>
      <c r="DH81" s="260"/>
      <c r="DI81" s="260"/>
      <c r="DJ81" s="260"/>
      <c r="DK81" s="260"/>
      <c r="DL81" s="260"/>
      <c r="DM81" s="260"/>
      <c r="DN81" s="260"/>
      <c r="DO81" s="260"/>
      <c r="DP81" s="260"/>
      <c r="DQ81" s="260"/>
      <c r="DR81" s="260"/>
      <c r="DS81" s="260"/>
      <c r="DT81" s="260"/>
      <c r="DU81" s="260"/>
      <c r="DV81" s="260"/>
      <c r="DW81" s="260"/>
      <c r="DX81" s="260"/>
      <c r="DY81" s="260"/>
      <c r="DZ81" s="260"/>
      <c r="EA81" s="260"/>
      <c r="EB81" s="260"/>
      <c r="EC81" s="260"/>
      <c r="ED81" s="260"/>
      <c r="EE81" s="260"/>
      <c r="EF81" s="260"/>
      <c r="EG81" s="260"/>
      <c r="EH81" s="260"/>
      <c r="EI81" s="260"/>
      <c r="EJ81" s="260"/>
      <c r="EK81" s="260"/>
      <c r="EL81" s="260"/>
      <c r="EM81" s="260"/>
      <c r="EN81" s="260"/>
      <c r="EO81" s="260"/>
      <c r="EP81" s="260"/>
      <c r="EQ81" s="260"/>
      <c r="ER81" s="260"/>
      <c r="ES81" s="260"/>
      <c r="ET81" s="260"/>
      <c r="EU81" s="260"/>
      <c r="EV81" s="260"/>
      <c r="EW81" s="260"/>
      <c r="EX81" s="260"/>
      <c r="EY81" s="260"/>
      <c r="EZ81" s="260"/>
      <c r="FA81" s="260"/>
      <c r="FB81" s="260"/>
      <c r="FC81" s="260"/>
      <c r="FD81" s="260"/>
      <c r="FE81" s="260"/>
      <c r="FF81" s="260"/>
      <c r="FG81" s="260"/>
      <c r="FH81" s="260"/>
      <c r="FI81" s="260"/>
      <c r="FJ81" s="260"/>
      <c r="FK81" s="260"/>
      <c r="FL81" s="260"/>
      <c r="FM81" s="260"/>
      <c r="FN81" s="260"/>
      <c r="FO81" s="260"/>
      <c r="FP81" s="260"/>
      <c r="FQ81" s="260"/>
      <c r="FR81" s="260"/>
      <c r="FS81" s="260"/>
      <c r="FT81" s="260"/>
      <c r="FU81" s="260"/>
      <c r="FV81" s="260"/>
      <c r="FW81" s="260"/>
      <c r="FX81" s="260"/>
      <c r="FY81" s="260"/>
      <c r="FZ81" s="260"/>
      <c r="GA81" s="260"/>
      <c r="GB81" s="260"/>
      <c r="GC81" s="260"/>
      <c r="GD81" s="260"/>
      <c r="GE81" s="260"/>
      <c r="GF81" s="260"/>
      <c r="GG81" s="260"/>
      <c r="GH81" s="260"/>
      <c r="GI81" s="260"/>
      <c r="GJ81" s="260"/>
      <c r="GK81" s="260"/>
      <c r="GL81" s="260"/>
      <c r="GM81" s="260"/>
      <c r="GN81" s="260"/>
      <c r="GO81" s="260"/>
      <c r="GP81" s="260"/>
      <c r="GQ81" s="260"/>
      <c r="GR81" s="260"/>
      <c r="GS81" s="260"/>
      <c r="GT81" s="260"/>
      <c r="GU81" s="260"/>
      <c r="GV81" s="260"/>
      <c r="GW81" s="260"/>
      <c r="GX81" s="260"/>
      <c r="GY81" s="260"/>
      <c r="GZ81" s="260"/>
      <c r="HA81" s="260"/>
      <c r="HB81" s="260"/>
      <c r="HC81" s="260"/>
      <c r="HD81" s="260"/>
      <c r="HE81" s="260"/>
      <c r="HF81" s="260"/>
      <c r="HG81" s="260"/>
      <c r="HH81" s="260"/>
      <c r="HI81" s="260"/>
      <c r="HJ81" s="260"/>
      <c r="HK81" s="260"/>
      <c r="HL81" s="260"/>
      <c r="HM81" s="260"/>
      <c r="HN81" s="260"/>
      <c r="HO81" s="260"/>
      <c r="HP81" s="260"/>
      <c r="HQ81" s="260"/>
      <c r="HR81" s="260"/>
      <c r="HS81" s="260"/>
      <c r="HT81" s="260"/>
      <c r="HU81" s="260"/>
      <c r="HV81" s="260"/>
      <c r="HW81" s="260"/>
      <c r="HX81" s="260"/>
      <c r="HY81" s="260"/>
      <c r="HZ81" s="260"/>
      <c r="IA81" s="260"/>
      <c r="IB81" s="260"/>
      <c r="IC81" s="260"/>
      <c r="ID81" s="260"/>
      <c r="IE81" s="260"/>
      <c r="IF81" s="260"/>
      <c r="IG81" s="260"/>
      <c r="IH81" s="260"/>
      <c r="II81" s="260"/>
      <c r="IJ81" s="260"/>
      <c r="IK81" s="260"/>
      <c r="IL81" s="260"/>
      <c r="IM81" s="260"/>
      <c r="IN81" s="260"/>
    </row>
    <row r="82" spans="1:248" s="36" customFormat="1" ht="15.75" customHeight="1">
      <c r="A82" s="198"/>
      <c r="B82" s="371" t="s">
        <v>1033</v>
      </c>
      <c r="C82" s="198" t="s">
        <v>1082</v>
      </c>
      <c r="D82" s="198"/>
      <c r="E82" s="465">
        <v>316</v>
      </c>
      <c r="F82" s="198"/>
      <c r="G82" s="465"/>
      <c r="H82" s="198"/>
      <c r="I82" s="16">
        <v>0</v>
      </c>
      <c r="J82" s="17"/>
      <c r="K82" s="16">
        <v>0</v>
      </c>
      <c r="L82" s="251">
        <f t="shared" si="3"/>
        <v>0</v>
      </c>
      <c r="M82" s="694" t="e">
        <f t="shared" si="2"/>
        <v>#DIV/0!</v>
      </c>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c r="CA82" s="260"/>
      <c r="CB82" s="260"/>
      <c r="CC82" s="260"/>
      <c r="CD82" s="260"/>
      <c r="CE82" s="260"/>
      <c r="CF82" s="260"/>
      <c r="CG82" s="260"/>
      <c r="CH82" s="260"/>
      <c r="CI82" s="260"/>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0"/>
      <c r="DF82" s="260"/>
      <c r="DG82" s="260"/>
      <c r="DH82" s="260"/>
      <c r="DI82" s="260"/>
      <c r="DJ82" s="260"/>
      <c r="DK82" s="260"/>
      <c r="DL82" s="260"/>
      <c r="DM82" s="260"/>
      <c r="DN82" s="260"/>
      <c r="DO82" s="260"/>
      <c r="DP82" s="260"/>
      <c r="DQ82" s="260"/>
      <c r="DR82" s="260"/>
      <c r="DS82" s="260"/>
      <c r="DT82" s="260"/>
      <c r="DU82" s="260"/>
      <c r="DV82" s="260"/>
      <c r="DW82" s="260"/>
      <c r="DX82" s="260"/>
      <c r="DY82" s="260"/>
      <c r="DZ82" s="260"/>
      <c r="EA82" s="260"/>
      <c r="EB82" s="260"/>
      <c r="EC82" s="260"/>
      <c r="ED82" s="260"/>
      <c r="EE82" s="260"/>
      <c r="EF82" s="260"/>
      <c r="EG82" s="260"/>
      <c r="EH82" s="260"/>
      <c r="EI82" s="260"/>
      <c r="EJ82" s="260"/>
      <c r="EK82" s="260"/>
      <c r="EL82" s="260"/>
      <c r="EM82" s="260"/>
      <c r="EN82" s="260"/>
      <c r="EO82" s="260"/>
      <c r="EP82" s="260"/>
      <c r="EQ82" s="260"/>
      <c r="ER82" s="260"/>
      <c r="ES82" s="260"/>
      <c r="ET82" s="260"/>
      <c r="EU82" s="260"/>
      <c r="EV82" s="260"/>
      <c r="EW82" s="260"/>
      <c r="EX82" s="260"/>
      <c r="EY82" s="260"/>
      <c r="EZ82" s="260"/>
      <c r="FA82" s="260"/>
      <c r="FB82" s="260"/>
      <c r="FC82" s="260"/>
      <c r="FD82" s="260"/>
      <c r="FE82" s="260"/>
      <c r="FF82" s="260"/>
      <c r="FG82" s="260"/>
      <c r="FH82" s="260"/>
      <c r="FI82" s="260"/>
      <c r="FJ82" s="260"/>
      <c r="FK82" s="260"/>
      <c r="FL82" s="260"/>
      <c r="FM82" s="260"/>
      <c r="FN82" s="260"/>
      <c r="FO82" s="260"/>
      <c r="FP82" s="260"/>
      <c r="FQ82" s="260"/>
      <c r="FR82" s="260"/>
      <c r="FS82" s="260"/>
      <c r="FT82" s="260"/>
      <c r="FU82" s="260"/>
      <c r="FV82" s="260"/>
      <c r="FW82" s="260"/>
      <c r="FX82" s="260"/>
      <c r="FY82" s="260"/>
      <c r="FZ82" s="260"/>
      <c r="GA82" s="260"/>
      <c r="GB82" s="260"/>
      <c r="GC82" s="260"/>
      <c r="GD82" s="260"/>
      <c r="GE82" s="260"/>
      <c r="GF82" s="260"/>
      <c r="GG82" s="260"/>
      <c r="GH82" s="260"/>
      <c r="GI82" s="260"/>
      <c r="GJ82" s="260"/>
      <c r="GK82" s="260"/>
      <c r="GL82" s="260"/>
      <c r="GM82" s="260"/>
      <c r="GN82" s="260"/>
      <c r="GO82" s="260"/>
      <c r="GP82" s="260"/>
      <c r="GQ82" s="260"/>
      <c r="GR82" s="260"/>
      <c r="GS82" s="260"/>
      <c r="GT82" s="260"/>
      <c r="GU82" s="260"/>
      <c r="GV82" s="260"/>
      <c r="GW82" s="260"/>
      <c r="GX82" s="260"/>
      <c r="GY82" s="260"/>
      <c r="GZ82" s="260"/>
      <c r="HA82" s="260"/>
      <c r="HB82" s="260"/>
      <c r="HC82" s="260"/>
      <c r="HD82" s="260"/>
      <c r="HE82" s="260"/>
      <c r="HF82" s="260"/>
      <c r="HG82" s="260"/>
      <c r="HH82" s="260"/>
      <c r="HI82" s="260"/>
      <c r="HJ82" s="260"/>
      <c r="HK82" s="260"/>
      <c r="HL82" s="260"/>
      <c r="HM82" s="260"/>
      <c r="HN82" s="260"/>
      <c r="HO82" s="260"/>
      <c r="HP82" s="260"/>
      <c r="HQ82" s="260"/>
      <c r="HR82" s="260"/>
      <c r="HS82" s="260"/>
      <c r="HT82" s="260"/>
      <c r="HU82" s="260"/>
      <c r="HV82" s="260"/>
      <c r="HW82" s="260"/>
      <c r="HX82" s="260"/>
      <c r="HY82" s="260"/>
      <c r="HZ82" s="260"/>
      <c r="IA82" s="260"/>
      <c r="IB82" s="260"/>
      <c r="IC82" s="260"/>
      <c r="ID82" s="260"/>
      <c r="IE82" s="260"/>
      <c r="IF82" s="260"/>
      <c r="IG82" s="260"/>
      <c r="IH82" s="260"/>
      <c r="II82" s="260"/>
      <c r="IJ82" s="260"/>
      <c r="IK82" s="260"/>
      <c r="IL82" s="260"/>
      <c r="IM82" s="260"/>
      <c r="IN82" s="260"/>
    </row>
    <row r="83" spans="1:248" s="36" customFormat="1" ht="15.75" customHeight="1">
      <c r="A83" s="198"/>
      <c r="B83" s="371" t="s">
        <v>1083</v>
      </c>
      <c r="C83" s="198" t="s">
        <v>1084</v>
      </c>
      <c r="D83" s="198"/>
      <c r="E83" s="465">
        <v>317</v>
      </c>
      <c r="F83" s="198"/>
      <c r="G83" s="465"/>
      <c r="H83" s="198"/>
      <c r="I83" s="16">
        <v>0</v>
      </c>
      <c r="J83" s="17"/>
      <c r="K83" s="16">
        <v>0</v>
      </c>
      <c r="L83" s="251"/>
      <c r="M83" s="694"/>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0"/>
      <c r="DF83" s="260"/>
      <c r="DG83" s="260"/>
      <c r="DH83" s="260"/>
      <c r="DI83" s="260"/>
      <c r="DJ83" s="260"/>
      <c r="DK83" s="260"/>
      <c r="DL83" s="260"/>
      <c r="DM83" s="260"/>
      <c r="DN83" s="260"/>
      <c r="DO83" s="260"/>
      <c r="DP83" s="260"/>
      <c r="DQ83" s="260"/>
      <c r="DR83" s="260"/>
      <c r="DS83" s="260"/>
      <c r="DT83" s="260"/>
      <c r="DU83" s="260"/>
      <c r="DV83" s="260"/>
      <c r="DW83" s="260"/>
      <c r="DX83" s="260"/>
      <c r="DY83" s="260"/>
      <c r="DZ83" s="260"/>
      <c r="EA83" s="260"/>
      <c r="EB83" s="260"/>
      <c r="EC83" s="260"/>
      <c r="ED83" s="260"/>
      <c r="EE83" s="260"/>
      <c r="EF83" s="260"/>
      <c r="EG83" s="260"/>
      <c r="EH83" s="260"/>
      <c r="EI83" s="260"/>
      <c r="EJ83" s="260"/>
      <c r="EK83" s="260"/>
      <c r="EL83" s="260"/>
      <c r="EM83" s="260"/>
      <c r="EN83" s="260"/>
      <c r="EO83" s="260"/>
      <c r="EP83" s="260"/>
      <c r="EQ83" s="260"/>
      <c r="ER83" s="260"/>
      <c r="ES83" s="260"/>
      <c r="ET83" s="260"/>
      <c r="EU83" s="260"/>
      <c r="EV83" s="260"/>
      <c r="EW83" s="260"/>
      <c r="EX83" s="260"/>
      <c r="EY83" s="260"/>
      <c r="EZ83" s="260"/>
      <c r="FA83" s="260"/>
      <c r="FB83" s="260"/>
      <c r="FC83" s="260"/>
      <c r="FD83" s="260"/>
      <c r="FE83" s="260"/>
      <c r="FF83" s="260"/>
      <c r="FG83" s="260"/>
      <c r="FH83" s="260"/>
      <c r="FI83" s="260"/>
      <c r="FJ83" s="260"/>
      <c r="FK83" s="260"/>
      <c r="FL83" s="260"/>
      <c r="FM83" s="260"/>
      <c r="FN83" s="260"/>
      <c r="FO83" s="260"/>
      <c r="FP83" s="260"/>
      <c r="FQ83" s="260"/>
      <c r="FR83" s="260"/>
      <c r="FS83" s="260"/>
      <c r="FT83" s="260"/>
      <c r="FU83" s="260"/>
      <c r="FV83" s="260"/>
      <c r="FW83" s="260"/>
      <c r="FX83" s="260"/>
      <c r="FY83" s="260"/>
      <c r="FZ83" s="260"/>
      <c r="GA83" s="260"/>
      <c r="GB83" s="260"/>
      <c r="GC83" s="260"/>
      <c r="GD83" s="260"/>
      <c r="GE83" s="260"/>
      <c r="GF83" s="260"/>
      <c r="GG83" s="260"/>
      <c r="GH83" s="260"/>
      <c r="GI83" s="260"/>
      <c r="GJ83" s="260"/>
      <c r="GK83" s="260"/>
      <c r="GL83" s="260"/>
      <c r="GM83" s="260"/>
      <c r="GN83" s="260"/>
      <c r="GO83" s="260"/>
      <c r="GP83" s="260"/>
      <c r="GQ83" s="260"/>
      <c r="GR83" s="260"/>
      <c r="GS83" s="260"/>
      <c r="GT83" s="260"/>
      <c r="GU83" s="260"/>
      <c r="GV83" s="260"/>
      <c r="GW83" s="260"/>
      <c r="GX83" s="260"/>
      <c r="GY83" s="260"/>
      <c r="GZ83" s="260"/>
      <c r="HA83" s="260"/>
      <c r="HB83" s="260"/>
      <c r="HC83" s="260"/>
      <c r="HD83" s="260"/>
      <c r="HE83" s="260"/>
      <c r="HF83" s="260"/>
      <c r="HG83" s="260"/>
      <c r="HH83" s="260"/>
      <c r="HI83" s="260"/>
      <c r="HJ83" s="260"/>
      <c r="HK83" s="260"/>
      <c r="HL83" s="260"/>
      <c r="HM83" s="260"/>
      <c r="HN83" s="260"/>
      <c r="HO83" s="260"/>
      <c r="HP83" s="260"/>
      <c r="HQ83" s="260"/>
      <c r="HR83" s="260"/>
      <c r="HS83" s="260"/>
      <c r="HT83" s="260"/>
      <c r="HU83" s="260"/>
      <c r="HV83" s="260"/>
      <c r="HW83" s="260"/>
      <c r="HX83" s="260"/>
      <c r="HY83" s="260"/>
      <c r="HZ83" s="260"/>
      <c r="IA83" s="260"/>
      <c r="IB83" s="260"/>
      <c r="IC83" s="260"/>
      <c r="ID83" s="260"/>
      <c r="IE83" s="260"/>
      <c r="IF83" s="260"/>
      <c r="IG83" s="260"/>
      <c r="IH83" s="260"/>
      <c r="II83" s="260"/>
      <c r="IJ83" s="260"/>
      <c r="IK83" s="260"/>
      <c r="IL83" s="260"/>
      <c r="IM83" s="260"/>
      <c r="IN83" s="260"/>
    </row>
    <row r="84" spans="1:248" s="36" customFormat="1" ht="15.75" customHeight="1">
      <c r="A84" s="198"/>
      <c r="B84" s="371" t="s">
        <v>1085</v>
      </c>
      <c r="C84" s="198" t="s">
        <v>1086</v>
      </c>
      <c r="D84" s="198"/>
      <c r="E84" s="465">
        <v>318</v>
      </c>
      <c r="F84" s="198"/>
      <c r="G84" s="465"/>
      <c r="H84" s="198"/>
      <c r="I84" s="16">
        <v>0</v>
      </c>
      <c r="J84" s="17"/>
      <c r="K84" s="16">
        <v>0</v>
      </c>
      <c r="L84" s="251"/>
      <c r="M84" s="694"/>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c r="CA84" s="260"/>
      <c r="CB84" s="260"/>
      <c r="CC84" s="260"/>
      <c r="CD84" s="260"/>
      <c r="CE84" s="260"/>
      <c r="CF84" s="260"/>
      <c r="CG84" s="260"/>
      <c r="CH84" s="260"/>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0"/>
      <c r="DF84" s="260"/>
      <c r="DG84" s="260"/>
      <c r="DH84" s="260"/>
      <c r="DI84" s="260"/>
      <c r="DJ84" s="260"/>
      <c r="DK84" s="260"/>
      <c r="DL84" s="260"/>
      <c r="DM84" s="260"/>
      <c r="DN84" s="260"/>
      <c r="DO84" s="260"/>
      <c r="DP84" s="260"/>
      <c r="DQ84" s="260"/>
      <c r="DR84" s="260"/>
      <c r="DS84" s="260"/>
      <c r="DT84" s="260"/>
      <c r="DU84" s="260"/>
      <c r="DV84" s="260"/>
      <c r="DW84" s="260"/>
      <c r="DX84" s="260"/>
      <c r="DY84" s="260"/>
      <c r="DZ84" s="260"/>
      <c r="EA84" s="260"/>
      <c r="EB84" s="260"/>
      <c r="EC84" s="260"/>
      <c r="ED84" s="260"/>
      <c r="EE84" s="260"/>
      <c r="EF84" s="260"/>
      <c r="EG84" s="260"/>
      <c r="EH84" s="260"/>
      <c r="EI84" s="260"/>
      <c r="EJ84" s="260"/>
      <c r="EK84" s="260"/>
      <c r="EL84" s="260"/>
      <c r="EM84" s="260"/>
      <c r="EN84" s="260"/>
      <c r="EO84" s="260"/>
      <c r="EP84" s="260"/>
      <c r="EQ84" s="260"/>
      <c r="ER84" s="260"/>
      <c r="ES84" s="260"/>
      <c r="ET84" s="260"/>
      <c r="EU84" s="260"/>
      <c r="EV84" s="260"/>
      <c r="EW84" s="260"/>
      <c r="EX84" s="260"/>
      <c r="EY84" s="260"/>
      <c r="EZ84" s="260"/>
      <c r="FA84" s="260"/>
      <c r="FB84" s="260"/>
      <c r="FC84" s="260"/>
      <c r="FD84" s="260"/>
      <c r="FE84" s="260"/>
      <c r="FF84" s="260"/>
      <c r="FG84" s="260"/>
      <c r="FH84" s="260"/>
      <c r="FI84" s="260"/>
      <c r="FJ84" s="260"/>
      <c r="FK84" s="260"/>
      <c r="FL84" s="260"/>
      <c r="FM84" s="260"/>
      <c r="FN84" s="260"/>
      <c r="FO84" s="260"/>
      <c r="FP84" s="260"/>
      <c r="FQ84" s="260"/>
      <c r="FR84" s="260"/>
      <c r="FS84" s="260"/>
      <c r="FT84" s="260"/>
      <c r="FU84" s="260"/>
      <c r="FV84" s="260"/>
      <c r="FW84" s="260"/>
      <c r="FX84" s="260"/>
      <c r="FY84" s="260"/>
      <c r="FZ84" s="260"/>
      <c r="GA84" s="260"/>
      <c r="GB84" s="260"/>
      <c r="GC84" s="260"/>
      <c r="GD84" s="260"/>
      <c r="GE84" s="260"/>
      <c r="GF84" s="260"/>
      <c r="GG84" s="260"/>
      <c r="GH84" s="260"/>
      <c r="GI84" s="260"/>
      <c r="GJ84" s="260"/>
      <c r="GK84" s="260"/>
      <c r="GL84" s="260"/>
      <c r="GM84" s="260"/>
      <c r="GN84" s="260"/>
      <c r="GO84" s="260"/>
      <c r="GP84" s="260"/>
      <c r="GQ84" s="260"/>
      <c r="GR84" s="260"/>
      <c r="GS84" s="260"/>
      <c r="GT84" s="260"/>
      <c r="GU84" s="260"/>
      <c r="GV84" s="260"/>
      <c r="GW84" s="260"/>
      <c r="GX84" s="260"/>
      <c r="GY84" s="260"/>
      <c r="GZ84" s="260"/>
      <c r="HA84" s="260"/>
      <c r="HB84" s="260"/>
      <c r="HC84" s="260"/>
      <c r="HD84" s="260"/>
      <c r="HE84" s="260"/>
      <c r="HF84" s="260"/>
      <c r="HG84" s="260"/>
      <c r="HH84" s="260"/>
      <c r="HI84" s="260"/>
      <c r="HJ84" s="260"/>
      <c r="HK84" s="260"/>
      <c r="HL84" s="260"/>
      <c r="HM84" s="260"/>
      <c r="HN84" s="260"/>
      <c r="HO84" s="260"/>
      <c r="HP84" s="260"/>
      <c r="HQ84" s="260"/>
      <c r="HR84" s="260"/>
      <c r="HS84" s="260"/>
      <c r="HT84" s="260"/>
      <c r="HU84" s="260"/>
      <c r="HV84" s="260"/>
      <c r="HW84" s="260"/>
      <c r="HX84" s="260"/>
      <c r="HY84" s="260"/>
      <c r="HZ84" s="260"/>
      <c r="IA84" s="260"/>
      <c r="IB84" s="260"/>
      <c r="IC84" s="260"/>
      <c r="ID84" s="260"/>
      <c r="IE84" s="260"/>
      <c r="IF84" s="260"/>
      <c r="IG84" s="260"/>
      <c r="IH84" s="260"/>
      <c r="II84" s="260"/>
      <c r="IJ84" s="260"/>
      <c r="IK84" s="260"/>
      <c r="IL84" s="260"/>
      <c r="IM84" s="260"/>
      <c r="IN84" s="260"/>
    </row>
    <row r="85" spans="1:248" s="36" customFormat="1" ht="15.75" customHeight="1">
      <c r="A85" s="198"/>
      <c r="B85" s="371" t="s">
        <v>1087</v>
      </c>
      <c r="C85" s="198" t="s">
        <v>1088</v>
      </c>
      <c r="D85" s="198"/>
      <c r="E85" s="465">
        <v>319</v>
      </c>
      <c r="F85" s="198"/>
      <c r="G85" s="465" t="s">
        <v>79</v>
      </c>
      <c r="H85" s="198"/>
      <c r="I85" s="16">
        <v>13839826602</v>
      </c>
      <c r="J85" s="17"/>
      <c r="K85" s="16">
        <v>23112935488</v>
      </c>
      <c r="L85" s="251">
        <f>I85-K85</f>
        <v>-9273108886</v>
      </c>
      <c r="M85" s="694">
        <f>L85/K85</f>
        <v>-0.40120861717519624</v>
      </c>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c r="CA85" s="260"/>
      <c r="CB85" s="260"/>
      <c r="CC85" s="260"/>
      <c r="CD85" s="260"/>
      <c r="CE85" s="260"/>
      <c r="CF85" s="260"/>
      <c r="CG85" s="260"/>
      <c r="CH85" s="260"/>
      <c r="CI85" s="260"/>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0"/>
      <c r="DF85" s="260"/>
      <c r="DG85" s="260"/>
      <c r="DH85" s="260"/>
      <c r="DI85" s="260"/>
      <c r="DJ85" s="260"/>
      <c r="DK85" s="260"/>
      <c r="DL85" s="260"/>
      <c r="DM85" s="260"/>
      <c r="DN85" s="260"/>
      <c r="DO85" s="260"/>
      <c r="DP85" s="260"/>
      <c r="DQ85" s="260"/>
      <c r="DR85" s="260"/>
      <c r="DS85" s="260"/>
      <c r="DT85" s="260"/>
      <c r="DU85" s="260"/>
      <c r="DV85" s="260"/>
      <c r="DW85" s="260"/>
      <c r="DX85" s="260"/>
      <c r="DY85" s="260"/>
      <c r="DZ85" s="260"/>
      <c r="EA85" s="260"/>
      <c r="EB85" s="260"/>
      <c r="EC85" s="260"/>
      <c r="ED85" s="260"/>
      <c r="EE85" s="260"/>
      <c r="EF85" s="260"/>
      <c r="EG85" s="260"/>
      <c r="EH85" s="260"/>
      <c r="EI85" s="260"/>
      <c r="EJ85" s="260"/>
      <c r="EK85" s="260"/>
      <c r="EL85" s="260"/>
      <c r="EM85" s="260"/>
      <c r="EN85" s="260"/>
      <c r="EO85" s="260"/>
      <c r="EP85" s="260"/>
      <c r="EQ85" s="260"/>
      <c r="ER85" s="260"/>
      <c r="ES85" s="260"/>
      <c r="ET85" s="260"/>
      <c r="EU85" s="260"/>
      <c r="EV85" s="260"/>
      <c r="EW85" s="260"/>
      <c r="EX85" s="260"/>
      <c r="EY85" s="260"/>
      <c r="EZ85" s="260"/>
      <c r="FA85" s="260"/>
      <c r="FB85" s="260"/>
      <c r="FC85" s="260"/>
      <c r="FD85" s="260"/>
      <c r="FE85" s="260"/>
      <c r="FF85" s="260"/>
      <c r="FG85" s="260"/>
      <c r="FH85" s="260"/>
      <c r="FI85" s="260"/>
      <c r="FJ85" s="260"/>
      <c r="FK85" s="260"/>
      <c r="FL85" s="260"/>
      <c r="FM85" s="260"/>
      <c r="FN85" s="260"/>
      <c r="FO85" s="260"/>
      <c r="FP85" s="260"/>
      <c r="FQ85" s="260"/>
      <c r="FR85" s="260"/>
      <c r="FS85" s="260"/>
      <c r="FT85" s="260"/>
      <c r="FU85" s="260"/>
      <c r="FV85" s="260"/>
      <c r="FW85" s="260"/>
      <c r="FX85" s="260"/>
      <c r="FY85" s="260"/>
      <c r="FZ85" s="260"/>
      <c r="GA85" s="260"/>
      <c r="GB85" s="260"/>
      <c r="GC85" s="260"/>
      <c r="GD85" s="260"/>
      <c r="GE85" s="260"/>
      <c r="GF85" s="260"/>
      <c r="GG85" s="260"/>
      <c r="GH85" s="260"/>
      <c r="GI85" s="260"/>
      <c r="GJ85" s="260"/>
      <c r="GK85" s="260"/>
      <c r="GL85" s="260"/>
      <c r="GM85" s="260"/>
      <c r="GN85" s="260"/>
      <c r="GO85" s="260"/>
      <c r="GP85" s="260"/>
      <c r="GQ85" s="260"/>
      <c r="GR85" s="260"/>
      <c r="GS85" s="260"/>
      <c r="GT85" s="260"/>
      <c r="GU85" s="260"/>
      <c r="GV85" s="260"/>
      <c r="GW85" s="260"/>
      <c r="GX85" s="260"/>
      <c r="GY85" s="260"/>
      <c r="GZ85" s="260"/>
      <c r="HA85" s="260"/>
      <c r="HB85" s="260"/>
      <c r="HC85" s="260"/>
      <c r="HD85" s="260"/>
      <c r="HE85" s="260"/>
      <c r="HF85" s="260"/>
      <c r="HG85" s="260"/>
      <c r="HH85" s="260"/>
      <c r="HI85" s="260"/>
      <c r="HJ85" s="260"/>
      <c r="HK85" s="260"/>
      <c r="HL85" s="260"/>
      <c r="HM85" s="260"/>
      <c r="HN85" s="260"/>
      <c r="HO85" s="260"/>
      <c r="HP85" s="260"/>
      <c r="HQ85" s="260"/>
      <c r="HR85" s="260"/>
      <c r="HS85" s="260"/>
      <c r="HT85" s="260"/>
      <c r="HU85" s="260"/>
      <c r="HV85" s="260"/>
      <c r="HW85" s="260"/>
      <c r="HX85" s="260"/>
      <c r="HY85" s="260"/>
      <c r="HZ85" s="260"/>
      <c r="IA85" s="260"/>
      <c r="IB85" s="260"/>
      <c r="IC85" s="260"/>
      <c r="ID85" s="260"/>
      <c r="IE85" s="260"/>
      <c r="IF85" s="260"/>
      <c r="IG85" s="260"/>
      <c r="IH85" s="260"/>
      <c r="II85" s="260"/>
      <c r="IJ85" s="260"/>
      <c r="IK85" s="260"/>
      <c r="IL85" s="260"/>
      <c r="IM85" s="260"/>
      <c r="IN85" s="260"/>
    </row>
    <row r="86" spans="1:248" s="36" customFormat="1" ht="15.75" customHeight="1">
      <c r="A86" s="198"/>
      <c r="B86" s="371" t="s">
        <v>1089</v>
      </c>
      <c r="C86" s="198" t="s">
        <v>1090</v>
      </c>
      <c r="D86" s="198"/>
      <c r="E86" s="465">
        <v>320</v>
      </c>
      <c r="F86" s="198"/>
      <c r="G86" s="465"/>
      <c r="H86" s="198"/>
      <c r="I86" s="16">
        <v>2565157632</v>
      </c>
      <c r="J86" s="17"/>
      <c r="K86" s="16">
        <v>0</v>
      </c>
      <c r="L86" s="251"/>
      <c r="M86" s="694"/>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c r="BM86" s="260"/>
      <c r="BN86" s="260"/>
      <c r="BO86" s="260"/>
      <c r="BP86" s="260"/>
      <c r="BQ86" s="260"/>
      <c r="BR86" s="260"/>
      <c r="BS86" s="260"/>
      <c r="BT86" s="260"/>
      <c r="BU86" s="260"/>
      <c r="BV86" s="260"/>
      <c r="BW86" s="260"/>
      <c r="BX86" s="260"/>
      <c r="BY86" s="260"/>
      <c r="BZ86" s="260"/>
      <c r="CA86" s="260"/>
      <c r="CB86" s="260"/>
      <c r="CC86" s="260"/>
      <c r="CD86" s="260"/>
      <c r="CE86" s="260"/>
      <c r="CF86" s="260"/>
      <c r="CG86" s="260"/>
      <c r="CH86" s="260"/>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0"/>
      <c r="DF86" s="260"/>
      <c r="DG86" s="260"/>
      <c r="DH86" s="260"/>
      <c r="DI86" s="260"/>
      <c r="DJ86" s="260"/>
      <c r="DK86" s="260"/>
      <c r="DL86" s="260"/>
      <c r="DM86" s="260"/>
      <c r="DN86" s="260"/>
      <c r="DO86" s="260"/>
      <c r="DP86" s="260"/>
      <c r="DQ86" s="260"/>
      <c r="DR86" s="260"/>
      <c r="DS86" s="260"/>
      <c r="DT86" s="260"/>
      <c r="DU86" s="260"/>
      <c r="DV86" s="260"/>
      <c r="DW86" s="260"/>
      <c r="DX86" s="260"/>
      <c r="DY86" s="260"/>
      <c r="DZ86" s="260"/>
      <c r="EA86" s="260"/>
      <c r="EB86" s="260"/>
      <c r="EC86" s="260"/>
      <c r="ED86" s="260"/>
      <c r="EE86" s="260"/>
      <c r="EF86" s="260"/>
      <c r="EG86" s="260"/>
      <c r="EH86" s="260"/>
      <c r="EI86" s="260"/>
      <c r="EJ86" s="260"/>
      <c r="EK86" s="260"/>
      <c r="EL86" s="260"/>
      <c r="EM86" s="260"/>
      <c r="EN86" s="260"/>
      <c r="EO86" s="260"/>
      <c r="EP86" s="260"/>
      <c r="EQ86" s="260"/>
      <c r="ER86" s="260"/>
      <c r="ES86" s="260"/>
      <c r="ET86" s="260"/>
      <c r="EU86" s="260"/>
      <c r="EV86" s="260"/>
      <c r="EW86" s="260"/>
      <c r="EX86" s="260"/>
      <c r="EY86" s="260"/>
      <c r="EZ86" s="260"/>
      <c r="FA86" s="260"/>
      <c r="FB86" s="260"/>
      <c r="FC86" s="260"/>
      <c r="FD86" s="260"/>
      <c r="FE86" s="260"/>
      <c r="FF86" s="260"/>
      <c r="FG86" s="260"/>
      <c r="FH86" s="260"/>
      <c r="FI86" s="260"/>
      <c r="FJ86" s="260"/>
      <c r="FK86" s="260"/>
      <c r="FL86" s="260"/>
      <c r="FM86" s="260"/>
      <c r="FN86" s="260"/>
      <c r="FO86" s="260"/>
      <c r="FP86" s="260"/>
      <c r="FQ86" s="260"/>
      <c r="FR86" s="260"/>
      <c r="FS86" s="260"/>
      <c r="FT86" s="260"/>
      <c r="FU86" s="260"/>
      <c r="FV86" s="260"/>
      <c r="FW86" s="260"/>
      <c r="FX86" s="260"/>
      <c r="FY86" s="260"/>
      <c r="FZ86" s="260"/>
      <c r="GA86" s="260"/>
      <c r="GB86" s="260"/>
      <c r="GC86" s="260"/>
      <c r="GD86" s="260"/>
      <c r="GE86" s="260"/>
      <c r="GF86" s="260"/>
      <c r="GG86" s="260"/>
      <c r="GH86" s="260"/>
      <c r="GI86" s="260"/>
      <c r="GJ86" s="260"/>
      <c r="GK86" s="260"/>
      <c r="GL86" s="260"/>
      <c r="GM86" s="260"/>
      <c r="GN86" s="260"/>
      <c r="GO86" s="260"/>
      <c r="GP86" s="260"/>
      <c r="GQ86" s="260"/>
      <c r="GR86" s="260"/>
      <c r="GS86" s="260"/>
      <c r="GT86" s="260"/>
      <c r="GU86" s="260"/>
      <c r="GV86" s="260"/>
      <c r="GW86" s="260"/>
      <c r="GX86" s="260"/>
      <c r="GY86" s="260"/>
      <c r="GZ86" s="260"/>
      <c r="HA86" s="260"/>
      <c r="HB86" s="260"/>
      <c r="HC86" s="260"/>
      <c r="HD86" s="260"/>
      <c r="HE86" s="260"/>
      <c r="HF86" s="260"/>
      <c r="HG86" s="260"/>
      <c r="HH86" s="260"/>
      <c r="HI86" s="260"/>
      <c r="HJ86" s="260"/>
      <c r="HK86" s="260"/>
      <c r="HL86" s="260"/>
      <c r="HM86" s="260"/>
      <c r="HN86" s="260"/>
      <c r="HO86" s="260"/>
      <c r="HP86" s="260"/>
      <c r="HQ86" s="260"/>
      <c r="HR86" s="260"/>
      <c r="HS86" s="260"/>
      <c r="HT86" s="260"/>
      <c r="HU86" s="260"/>
      <c r="HV86" s="260"/>
      <c r="HW86" s="260"/>
      <c r="HX86" s="260"/>
      <c r="HY86" s="260"/>
      <c r="HZ86" s="260"/>
      <c r="IA86" s="260"/>
      <c r="IB86" s="260"/>
      <c r="IC86" s="260"/>
      <c r="ID86" s="260"/>
      <c r="IE86" s="260"/>
      <c r="IF86" s="260"/>
      <c r="IG86" s="260"/>
      <c r="IH86" s="260"/>
      <c r="II86" s="260"/>
      <c r="IJ86" s="260"/>
      <c r="IK86" s="260"/>
      <c r="IL86" s="260"/>
      <c r="IM86" s="260"/>
      <c r="IN86" s="260"/>
    </row>
    <row r="87" spans="1:248" s="35" customFormat="1" ht="15.75" customHeight="1">
      <c r="A87" s="198"/>
      <c r="B87" s="371" t="s">
        <v>1091</v>
      </c>
      <c r="C87" s="198" t="s">
        <v>1092</v>
      </c>
      <c r="D87" s="198"/>
      <c r="E87" s="465">
        <v>323</v>
      </c>
      <c r="F87" s="198"/>
      <c r="G87" s="465"/>
      <c r="H87" s="198"/>
      <c r="I87" s="16">
        <v>781124018</v>
      </c>
      <c r="J87" s="17"/>
      <c r="K87" s="16">
        <v>1903395121</v>
      </c>
      <c r="L87" s="251">
        <f>I87-K87</f>
        <v>-1122271103</v>
      </c>
      <c r="M87" s="694">
        <f>L87/K87</f>
        <v>-0.5896154143814263</v>
      </c>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c r="BM87" s="260"/>
      <c r="BN87" s="260"/>
      <c r="BO87" s="260"/>
      <c r="BP87" s="260"/>
      <c r="BQ87" s="260"/>
      <c r="BR87" s="260"/>
      <c r="BS87" s="260"/>
      <c r="BT87" s="260"/>
      <c r="BU87" s="260"/>
      <c r="BV87" s="260"/>
      <c r="BW87" s="260"/>
      <c r="BX87" s="260"/>
      <c r="BY87" s="260"/>
      <c r="BZ87" s="260"/>
      <c r="CA87" s="260"/>
      <c r="CB87" s="260"/>
      <c r="CC87" s="260"/>
      <c r="CD87" s="260"/>
      <c r="CE87" s="260"/>
      <c r="CF87" s="260"/>
      <c r="CG87" s="260"/>
      <c r="CH87" s="260"/>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0"/>
      <c r="DF87" s="260"/>
      <c r="DG87" s="260"/>
      <c r="DH87" s="260"/>
      <c r="DI87" s="260"/>
      <c r="DJ87" s="260"/>
      <c r="DK87" s="260"/>
      <c r="DL87" s="260"/>
      <c r="DM87" s="260"/>
      <c r="DN87" s="260"/>
      <c r="DO87" s="260"/>
      <c r="DP87" s="260"/>
      <c r="DQ87" s="260"/>
      <c r="DR87" s="260"/>
      <c r="DS87" s="260"/>
      <c r="DT87" s="260"/>
      <c r="DU87" s="260"/>
      <c r="DV87" s="260"/>
      <c r="DW87" s="260"/>
      <c r="DX87" s="260"/>
      <c r="DY87" s="260"/>
      <c r="DZ87" s="260"/>
      <c r="EA87" s="260"/>
      <c r="EB87" s="260"/>
      <c r="EC87" s="260"/>
      <c r="ED87" s="260"/>
      <c r="EE87" s="260"/>
      <c r="EF87" s="260"/>
      <c r="EG87" s="260"/>
      <c r="EH87" s="260"/>
      <c r="EI87" s="260"/>
      <c r="EJ87" s="260"/>
      <c r="EK87" s="260"/>
      <c r="EL87" s="260"/>
      <c r="EM87" s="260"/>
      <c r="EN87" s="260"/>
      <c r="EO87" s="260"/>
      <c r="EP87" s="260"/>
      <c r="EQ87" s="260"/>
      <c r="ER87" s="260"/>
      <c r="ES87" s="260"/>
      <c r="ET87" s="260"/>
      <c r="EU87" s="260"/>
      <c r="EV87" s="260"/>
      <c r="EW87" s="260"/>
      <c r="EX87" s="260"/>
      <c r="EY87" s="260"/>
      <c r="EZ87" s="260"/>
      <c r="FA87" s="260"/>
      <c r="FB87" s="260"/>
      <c r="FC87" s="260"/>
      <c r="FD87" s="260"/>
      <c r="FE87" s="260"/>
      <c r="FF87" s="260"/>
      <c r="FG87" s="260"/>
      <c r="FH87" s="260"/>
      <c r="FI87" s="260"/>
      <c r="FJ87" s="260"/>
      <c r="FK87" s="260"/>
      <c r="FL87" s="260"/>
      <c r="FM87" s="260"/>
      <c r="FN87" s="260"/>
      <c r="FO87" s="260"/>
      <c r="FP87" s="260"/>
      <c r="FQ87" s="260"/>
      <c r="FR87" s="260"/>
      <c r="FS87" s="260"/>
      <c r="FT87" s="260"/>
      <c r="FU87" s="260"/>
      <c r="FV87" s="260"/>
      <c r="FW87" s="260"/>
      <c r="FX87" s="260"/>
      <c r="FY87" s="260"/>
      <c r="FZ87" s="260"/>
      <c r="GA87" s="260"/>
      <c r="GB87" s="260"/>
      <c r="GC87" s="260"/>
      <c r="GD87" s="260"/>
      <c r="GE87" s="260"/>
      <c r="GF87" s="260"/>
      <c r="GG87" s="260"/>
      <c r="GH87" s="260"/>
      <c r="GI87" s="260"/>
      <c r="GJ87" s="260"/>
      <c r="GK87" s="260"/>
      <c r="GL87" s="260"/>
      <c r="GM87" s="260"/>
      <c r="GN87" s="260"/>
      <c r="GO87" s="260"/>
      <c r="GP87" s="260"/>
      <c r="GQ87" s="260"/>
      <c r="GR87" s="260"/>
      <c r="GS87" s="260"/>
      <c r="GT87" s="260"/>
      <c r="GU87" s="260"/>
      <c r="GV87" s="260"/>
      <c r="GW87" s="260"/>
      <c r="GX87" s="260"/>
      <c r="GY87" s="260"/>
      <c r="GZ87" s="260"/>
      <c r="HA87" s="260"/>
      <c r="HB87" s="260"/>
      <c r="HC87" s="260"/>
      <c r="HD87" s="260"/>
      <c r="HE87" s="260"/>
      <c r="HF87" s="260"/>
      <c r="HG87" s="260"/>
      <c r="HH87" s="260"/>
      <c r="HI87" s="260"/>
      <c r="HJ87" s="260"/>
      <c r="HK87" s="260"/>
      <c r="HL87" s="260"/>
      <c r="HM87" s="260"/>
      <c r="HN87" s="260"/>
      <c r="HO87" s="260"/>
      <c r="HP87" s="260"/>
      <c r="HQ87" s="260"/>
      <c r="HR87" s="260"/>
      <c r="HS87" s="260"/>
      <c r="HT87" s="260"/>
      <c r="HU87" s="260"/>
      <c r="HV87" s="260"/>
      <c r="HW87" s="260"/>
      <c r="HX87" s="260"/>
      <c r="HY87" s="260"/>
      <c r="HZ87" s="260"/>
      <c r="IA87" s="260"/>
      <c r="IB87" s="260"/>
      <c r="IC87" s="260"/>
      <c r="ID87" s="260"/>
      <c r="IE87" s="260"/>
      <c r="IF87" s="260"/>
      <c r="IG87" s="260"/>
      <c r="IH87" s="260"/>
      <c r="II87" s="260"/>
      <c r="IJ87" s="260"/>
      <c r="IK87" s="260"/>
      <c r="IL87" s="260"/>
      <c r="IM87" s="260"/>
      <c r="IN87" s="260"/>
    </row>
    <row r="88" spans="1:248" s="35" customFormat="1" ht="15.75" customHeight="1">
      <c r="A88" s="198"/>
      <c r="B88" s="371" t="s">
        <v>1093</v>
      </c>
      <c r="C88" s="198" t="s">
        <v>1043</v>
      </c>
      <c r="D88" s="198"/>
      <c r="E88" s="465">
        <v>327</v>
      </c>
      <c r="F88" s="198"/>
      <c r="G88" s="465"/>
      <c r="H88" s="198"/>
      <c r="I88" s="16">
        <v>0</v>
      </c>
      <c r="J88" s="17"/>
      <c r="K88" s="16">
        <v>0</v>
      </c>
      <c r="L88" s="251"/>
      <c r="M88" s="694"/>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0"/>
      <c r="DF88" s="260"/>
      <c r="DG88" s="260"/>
      <c r="DH88" s="260"/>
      <c r="DI88" s="260"/>
      <c r="DJ88" s="260"/>
      <c r="DK88" s="260"/>
      <c r="DL88" s="260"/>
      <c r="DM88" s="260"/>
      <c r="DN88" s="260"/>
      <c r="DO88" s="260"/>
      <c r="DP88" s="260"/>
      <c r="DQ88" s="260"/>
      <c r="DR88" s="260"/>
      <c r="DS88" s="260"/>
      <c r="DT88" s="260"/>
      <c r="DU88" s="260"/>
      <c r="DV88" s="260"/>
      <c r="DW88" s="260"/>
      <c r="DX88" s="260"/>
      <c r="DY88" s="260"/>
      <c r="DZ88" s="260"/>
      <c r="EA88" s="260"/>
      <c r="EB88" s="260"/>
      <c r="EC88" s="260"/>
      <c r="ED88" s="260"/>
      <c r="EE88" s="260"/>
      <c r="EF88" s="260"/>
      <c r="EG88" s="260"/>
      <c r="EH88" s="260"/>
      <c r="EI88" s="260"/>
      <c r="EJ88" s="260"/>
      <c r="EK88" s="260"/>
      <c r="EL88" s="260"/>
      <c r="EM88" s="260"/>
      <c r="EN88" s="260"/>
      <c r="EO88" s="260"/>
      <c r="EP88" s="260"/>
      <c r="EQ88" s="260"/>
      <c r="ER88" s="260"/>
      <c r="ES88" s="260"/>
      <c r="ET88" s="260"/>
      <c r="EU88" s="260"/>
      <c r="EV88" s="260"/>
      <c r="EW88" s="260"/>
      <c r="EX88" s="260"/>
      <c r="EY88" s="260"/>
      <c r="EZ88" s="260"/>
      <c r="FA88" s="260"/>
      <c r="FB88" s="260"/>
      <c r="FC88" s="260"/>
      <c r="FD88" s="260"/>
      <c r="FE88" s="260"/>
      <c r="FF88" s="260"/>
      <c r="FG88" s="260"/>
      <c r="FH88" s="260"/>
      <c r="FI88" s="260"/>
      <c r="FJ88" s="260"/>
      <c r="FK88" s="260"/>
      <c r="FL88" s="260"/>
      <c r="FM88" s="260"/>
      <c r="FN88" s="260"/>
      <c r="FO88" s="260"/>
      <c r="FP88" s="260"/>
      <c r="FQ88" s="260"/>
      <c r="FR88" s="260"/>
      <c r="FS88" s="260"/>
      <c r="FT88" s="260"/>
      <c r="FU88" s="260"/>
      <c r="FV88" s="260"/>
      <c r="FW88" s="260"/>
      <c r="FX88" s="260"/>
      <c r="FY88" s="260"/>
      <c r="FZ88" s="260"/>
      <c r="GA88" s="260"/>
      <c r="GB88" s="260"/>
      <c r="GC88" s="260"/>
      <c r="GD88" s="260"/>
      <c r="GE88" s="260"/>
      <c r="GF88" s="260"/>
      <c r="GG88" s="260"/>
      <c r="GH88" s="260"/>
      <c r="GI88" s="260"/>
      <c r="GJ88" s="260"/>
      <c r="GK88" s="260"/>
      <c r="GL88" s="260"/>
      <c r="GM88" s="260"/>
      <c r="GN88" s="260"/>
      <c r="GO88" s="260"/>
      <c r="GP88" s="260"/>
      <c r="GQ88" s="260"/>
      <c r="GR88" s="260"/>
      <c r="GS88" s="260"/>
      <c r="GT88" s="260"/>
      <c r="GU88" s="260"/>
      <c r="GV88" s="260"/>
      <c r="GW88" s="260"/>
      <c r="GX88" s="260"/>
      <c r="GY88" s="260"/>
      <c r="GZ88" s="260"/>
      <c r="HA88" s="260"/>
      <c r="HB88" s="260"/>
      <c r="HC88" s="260"/>
      <c r="HD88" s="260"/>
      <c r="HE88" s="260"/>
      <c r="HF88" s="260"/>
      <c r="HG88" s="260"/>
      <c r="HH88" s="260"/>
      <c r="HI88" s="260"/>
      <c r="HJ88" s="260"/>
      <c r="HK88" s="260"/>
      <c r="HL88" s="260"/>
      <c r="HM88" s="260"/>
      <c r="HN88" s="260"/>
      <c r="HO88" s="260"/>
      <c r="HP88" s="260"/>
      <c r="HQ88" s="260"/>
      <c r="HR88" s="260"/>
      <c r="HS88" s="260"/>
      <c r="HT88" s="260"/>
      <c r="HU88" s="260"/>
      <c r="HV88" s="260"/>
      <c r="HW88" s="260"/>
      <c r="HX88" s="260"/>
      <c r="HY88" s="260"/>
      <c r="HZ88" s="260"/>
      <c r="IA88" s="260"/>
      <c r="IB88" s="260"/>
      <c r="IC88" s="260"/>
      <c r="ID88" s="260"/>
      <c r="IE88" s="260"/>
      <c r="IF88" s="260"/>
      <c r="IG88" s="260"/>
      <c r="IH88" s="260"/>
      <c r="II88" s="260"/>
      <c r="IJ88" s="260"/>
      <c r="IK88" s="260"/>
      <c r="IL88" s="260"/>
      <c r="IM88" s="260"/>
      <c r="IN88" s="260"/>
    </row>
    <row r="89" spans="1:248" s="36" customFormat="1" ht="30" customHeight="1">
      <c r="A89" s="186" t="s">
        <v>1055</v>
      </c>
      <c r="B89" s="186" t="s">
        <v>1094</v>
      </c>
      <c r="C89" s="186"/>
      <c r="D89" s="186"/>
      <c r="E89" s="462">
        <v>330</v>
      </c>
      <c r="F89" s="186"/>
      <c r="G89" s="462"/>
      <c r="H89" s="186"/>
      <c r="I89" s="160">
        <f>SUM(I90:I98)</f>
        <v>7142144284</v>
      </c>
      <c r="J89" s="463"/>
      <c r="K89" s="160">
        <f>SUM(K90:K98)</f>
        <v>16199986655</v>
      </c>
      <c r="L89" s="251">
        <f>I89-K89</f>
        <v>-9057842371</v>
      </c>
      <c r="M89" s="694">
        <f>L89/K89</f>
        <v>-0.5591265328730606</v>
      </c>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0"/>
      <c r="CB89" s="260"/>
      <c r="CC89" s="260"/>
      <c r="CD89" s="260"/>
      <c r="CE89" s="260"/>
      <c r="CF89" s="260"/>
      <c r="CG89" s="260"/>
      <c r="CH89" s="260"/>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0"/>
      <c r="DF89" s="260"/>
      <c r="DG89" s="260"/>
      <c r="DH89" s="260"/>
      <c r="DI89" s="260"/>
      <c r="DJ89" s="260"/>
      <c r="DK89" s="260"/>
      <c r="DL89" s="260"/>
      <c r="DM89" s="260"/>
      <c r="DN89" s="260"/>
      <c r="DO89" s="260"/>
      <c r="DP89" s="260"/>
      <c r="DQ89" s="260"/>
      <c r="DR89" s="260"/>
      <c r="DS89" s="260"/>
      <c r="DT89" s="260"/>
      <c r="DU89" s="260"/>
      <c r="DV89" s="260"/>
      <c r="DW89" s="260"/>
      <c r="DX89" s="260"/>
      <c r="DY89" s="260"/>
      <c r="DZ89" s="260"/>
      <c r="EA89" s="260"/>
      <c r="EB89" s="260"/>
      <c r="EC89" s="260"/>
      <c r="ED89" s="260"/>
      <c r="EE89" s="260"/>
      <c r="EF89" s="260"/>
      <c r="EG89" s="260"/>
      <c r="EH89" s="260"/>
      <c r="EI89" s="260"/>
      <c r="EJ89" s="260"/>
      <c r="EK89" s="260"/>
      <c r="EL89" s="260"/>
      <c r="EM89" s="260"/>
      <c r="EN89" s="260"/>
      <c r="EO89" s="260"/>
      <c r="EP89" s="260"/>
      <c r="EQ89" s="260"/>
      <c r="ER89" s="260"/>
      <c r="ES89" s="260"/>
      <c r="ET89" s="260"/>
      <c r="EU89" s="260"/>
      <c r="EV89" s="260"/>
      <c r="EW89" s="260"/>
      <c r="EX89" s="260"/>
      <c r="EY89" s="260"/>
      <c r="EZ89" s="260"/>
      <c r="FA89" s="260"/>
      <c r="FB89" s="260"/>
      <c r="FC89" s="260"/>
      <c r="FD89" s="260"/>
      <c r="FE89" s="260"/>
      <c r="FF89" s="260"/>
      <c r="FG89" s="260"/>
      <c r="FH89" s="260"/>
      <c r="FI89" s="260"/>
      <c r="FJ89" s="260"/>
      <c r="FK89" s="260"/>
      <c r="FL89" s="260"/>
      <c r="FM89" s="260"/>
      <c r="FN89" s="260"/>
      <c r="FO89" s="260"/>
      <c r="FP89" s="260"/>
      <c r="FQ89" s="260"/>
      <c r="FR89" s="260"/>
      <c r="FS89" s="260"/>
      <c r="FT89" s="260"/>
      <c r="FU89" s="260"/>
      <c r="FV89" s="260"/>
      <c r="FW89" s="260"/>
      <c r="FX89" s="260"/>
      <c r="FY89" s="260"/>
      <c r="FZ89" s="260"/>
      <c r="GA89" s="260"/>
      <c r="GB89" s="260"/>
      <c r="GC89" s="260"/>
      <c r="GD89" s="260"/>
      <c r="GE89" s="260"/>
      <c r="GF89" s="260"/>
      <c r="GG89" s="260"/>
      <c r="GH89" s="260"/>
      <c r="GI89" s="260"/>
      <c r="GJ89" s="260"/>
      <c r="GK89" s="260"/>
      <c r="GL89" s="260"/>
      <c r="GM89" s="260"/>
      <c r="GN89" s="260"/>
      <c r="GO89" s="260"/>
      <c r="GP89" s="260"/>
      <c r="GQ89" s="260"/>
      <c r="GR89" s="260"/>
      <c r="GS89" s="260"/>
      <c r="GT89" s="260"/>
      <c r="GU89" s="260"/>
      <c r="GV89" s="260"/>
      <c r="GW89" s="260"/>
      <c r="GX89" s="260"/>
      <c r="GY89" s="260"/>
      <c r="GZ89" s="260"/>
      <c r="HA89" s="260"/>
      <c r="HB89" s="260"/>
      <c r="HC89" s="260"/>
      <c r="HD89" s="260"/>
      <c r="HE89" s="260"/>
      <c r="HF89" s="260"/>
      <c r="HG89" s="260"/>
      <c r="HH89" s="260"/>
      <c r="HI89" s="260"/>
      <c r="HJ89" s="260"/>
      <c r="HK89" s="260"/>
      <c r="HL89" s="260"/>
      <c r="HM89" s="260"/>
      <c r="HN89" s="260"/>
      <c r="HO89" s="260"/>
      <c r="HP89" s="260"/>
      <c r="HQ89" s="260"/>
      <c r="HR89" s="260"/>
      <c r="HS89" s="260"/>
      <c r="HT89" s="260"/>
      <c r="HU89" s="260"/>
      <c r="HV89" s="260"/>
      <c r="HW89" s="260"/>
      <c r="HX89" s="260"/>
      <c r="HY89" s="260"/>
      <c r="HZ89" s="260"/>
      <c r="IA89" s="260"/>
      <c r="IB89" s="260"/>
      <c r="IC89" s="260"/>
      <c r="ID89" s="260"/>
      <c r="IE89" s="260"/>
      <c r="IF89" s="260"/>
      <c r="IG89" s="260"/>
      <c r="IH89" s="260"/>
      <c r="II89" s="260"/>
      <c r="IJ89" s="260"/>
      <c r="IK89" s="260"/>
      <c r="IL89" s="260"/>
      <c r="IM89" s="260"/>
      <c r="IN89" s="260"/>
    </row>
    <row r="90" spans="1:248" s="35" customFormat="1" ht="15.75" customHeight="1">
      <c r="A90" s="198"/>
      <c r="B90" s="371" t="s">
        <v>981</v>
      </c>
      <c r="C90" s="198" t="s">
        <v>1095</v>
      </c>
      <c r="D90" s="198"/>
      <c r="E90" s="465">
        <v>331</v>
      </c>
      <c r="F90" s="198"/>
      <c r="G90" s="465"/>
      <c r="H90" s="198"/>
      <c r="I90" s="16">
        <v>0</v>
      </c>
      <c r="J90" s="17"/>
      <c r="K90" s="16">
        <v>0</v>
      </c>
      <c r="L90" s="251"/>
      <c r="M90" s="694"/>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260"/>
      <c r="CG90" s="260"/>
      <c r="CH90" s="260"/>
      <c r="CI90" s="260"/>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0"/>
      <c r="DF90" s="260"/>
      <c r="DG90" s="260"/>
      <c r="DH90" s="260"/>
      <c r="DI90" s="260"/>
      <c r="DJ90" s="260"/>
      <c r="DK90" s="260"/>
      <c r="DL90" s="260"/>
      <c r="DM90" s="260"/>
      <c r="DN90" s="260"/>
      <c r="DO90" s="260"/>
      <c r="DP90" s="260"/>
      <c r="DQ90" s="260"/>
      <c r="DR90" s="260"/>
      <c r="DS90" s="260"/>
      <c r="DT90" s="260"/>
      <c r="DU90" s="260"/>
      <c r="DV90" s="260"/>
      <c r="DW90" s="260"/>
      <c r="DX90" s="260"/>
      <c r="DY90" s="260"/>
      <c r="DZ90" s="260"/>
      <c r="EA90" s="260"/>
      <c r="EB90" s="260"/>
      <c r="EC90" s="260"/>
      <c r="ED90" s="260"/>
      <c r="EE90" s="260"/>
      <c r="EF90" s="260"/>
      <c r="EG90" s="260"/>
      <c r="EH90" s="260"/>
      <c r="EI90" s="260"/>
      <c r="EJ90" s="260"/>
      <c r="EK90" s="260"/>
      <c r="EL90" s="260"/>
      <c r="EM90" s="260"/>
      <c r="EN90" s="260"/>
      <c r="EO90" s="260"/>
      <c r="EP90" s="260"/>
      <c r="EQ90" s="260"/>
      <c r="ER90" s="260"/>
      <c r="ES90" s="260"/>
      <c r="ET90" s="260"/>
      <c r="EU90" s="260"/>
      <c r="EV90" s="260"/>
      <c r="EW90" s="260"/>
      <c r="EX90" s="260"/>
      <c r="EY90" s="260"/>
      <c r="EZ90" s="260"/>
      <c r="FA90" s="260"/>
      <c r="FB90" s="260"/>
      <c r="FC90" s="260"/>
      <c r="FD90" s="260"/>
      <c r="FE90" s="260"/>
      <c r="FF90" s="260"/>
      <c r="FG90" s="260"/>
      <c r="FH90" s="260"/>
      <c r="FI90" s="260"/>
      <c r="FJ90" s="260"/>
      <c r="FK90" s="260"/>
      <c r="FL90" s="260"/>
      <c r="FM90" s="260"/>
      <c r="FN90" s="260"/>
      <c r="FO90" s="260"/>
      <c r="FP90" s="260"/>
      <c r="FQ90" s="260"/>
      <c r="FR90" s="260"/>
      <c r="FS90" s="260"/>
      <c r="FT90" s="260"/>
      <c r="FU90" s="260"/>
      <c r="FV90" s="260"/>
      <c r="FW90" s="260"/>
      <c r="FX90" s="260"/>
      <c r="FY90" s="260"/>
      <c r="FZ90" s="260"/>
      <c r="GA90" s="260"/>
      <c r="GB90" s="260"/>
      <c r="GC90" s="260"/>
      <c r="GD90" s="260"/>
      <c r="GE90" s="260"/>
      <c r="GF90" s="260"/>
      <c r="GG90" s="260"/>
      <c r="GH90" s="260"/>
      <c r="GI90" s="260"/>
      <c r="GJ90" s="260"/>
      <c r="GK90" s="260"/>
      <c r="GL90" s="260"/>
      <c r="GM90" s="260"/>
      <c r="GN90" s="260"/>
      <c r="GO90" s="260"/>
      <c r="GP90" s="260"/>
      <c r="GQ90" s="260"/>
      <c r="GR90" s="260"/>
      <c r="GS90" s="260"/>
      <c r="GT90" s="260"/>
      <c r="GU90" s="260"/>
      <c r="GV90" s="260"/>
      <c r="GW90" s="260"/>
      <c r="GX90" s="260"/>
      <c r="GY90" s="260"/>
      <c r="GZ90" s="260"/>
      <c r="HA90" s="260"/>
      <c r="HB90" s="260"/>
      <c r="HC90" s="260"/>
      <c r="HD90" s="260"/>
      <c r="HE90" s="260"/>
      <c r="HF90" s="260"/>
      <c r="HG90" s="260"/>
      <c r="HH90" s="260"/>
      <c r="HI90" s="260"/>
      <c r="HJ90" s="260"/>
      <c r="HK90" s="260"/>
      <c r="HL90" s="260"/>
      <c r="HM90" s="260"/>
      <c r="HN90" s="260"/>
      <c r="HO90" s="260"/>
      <c r="HP90" s="260"/>
      <c r="HQ90" s="260"/>
      <c r="HR90" s="260"/>
      <c r="HS90" s="260"/>
      <c r="HT90" s="260"/>
      <c r="HU90" s="260"/>
      <c r="HV90" s="260"/>
      <c r="HW90" s="260"/>
      <c r="HX90" s="260"/>
      <c r="HY90" s="260"/>
      <c r="HZ90" s="260"/>
      <c r="IA90" s="260"/>
      <c r="IB90" s="260"/>
      <c r="IC90" s="260"/>
      <c r="ID90" s="260"/>
      <c r="IE90" s="260"/>
      <c r="IF90" s="260"/>
      <c r="IG90" s="260"/>
      <c r="IH90" s="260"/>
      <c r="II90" s="260"/>
      <c r="IJ90" s="260"/>
      <c r="IK90" s="260"/>
      <c r="IL90" s="260"/>
      <c r="IM90" s="260"/>
      <c r="IN90" s="260"/>
    </row>
    <row r="91" spans="1:248" s="35" customFormat="1" ht="15.75" customHeight="1">
      <c r="A91" s="198"/>
      <c r="B91" s="371" t="s">
        <v>984</v>
      </c>
      <c r="C91" s="198" t="s">
        <v>1096</v>
      </c>
      <c r="D91" s="198"/>
      <c r="E91" s="465">
        <v>332</v>
      </c>
      <c r="F91" s="198"/>
      <c r="G91" s="465"/>
      <c r="H91" s="198"/>
      <c r="I91" s="16">
        <v>0</v>
      </c>
      <c r="J91" s="17"/>
      <c r="K91" s="16">
        <v>0</v>
      </c>
      <c r="L91" s="251"/>
      <c r="M91" s="694"/>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c r="CA91" s="260"/>
      <c r="CB91" s="260"/>
      <c r="CC91" s="260"/>
      <c r="CD91" s="260"/>
      <c r="CE91" s="260"/>
      <c r="CF91" s="260"/>
      <c r="CG91" s="260"/>
      <c r="CH91" s="260"/>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0"/>
      <c r="DF91" s="260"/>
      <c r="DG91" s="260"/>
      <c r="DH91" s="260"/>
      <c r="DI91" s="260"/>
      <c r="DJ91" s="260"/>
      <c r="DK91" s="260"/>
      <c r="DL91" s="260"/>
      <c r="DM91" s="260"/>
      <c r="DN91" s="260"/>
      <c r="DO91" s="260"/>
      <c r="DP91" s="260"/>
      <c r="DQ91" s="260"/>
      <c r="DR91" s="260"/>
      <c r="DS91" s="260"/>
      <c r="DT91" s="260"/>
      <c r="DU91" s="260"/>
      <c r="DV91" s="260"/>
      <c r="DW91" s="260"/>
      <c r="DX91" s="260"/>
      <c r="DY91" s="260"/>
      <c r="DZ91" s="260"/>
      <c r="EA91" s="260"/>
      <c r="EB91" s="260"/>
      <c r="EC91" s="260"/>
      <c r="ED91" s="260"/>
      <c r="EE91" s="260"/>
      <c r="EF91" s="260"/>
      <c r="EG91" s="260"/>
      <c r="EH91" s="260"/>
      <c r="EI91" s="260"/>
      <c r="EJ91" s="260"/>
      <c r="EK91" s="260"/>
      <c r="EL91" s="260"/>
      <c r="EM91" s="260"/>
      <c r="EN91" s="260"/>
      <c r="EO91" s="260"/>
      <c r="EP91" s="260"/>
      <c r="EQ91" s="260"/>
      <c r="ER91" s="260"/>
      <c r="ES91" s="260"/>
      <c r="ET91" s="260"/>
      <c r="EU91" s="260"/>
      <c r="EV91" s="260"/>
      <c r="EW91" s="260"/>
      <c r="EX91" s="260"/>
      <c r="EY91" s="260"/>
      <c r="EZ91" s="260"/>
      <c r="FA91" s="260"/>
      <c r="FB91" s="260"/>
      <c r="FC91" s="260"/>
      <c r="FD91" s="260"/>
      <c r="FE91" s="260"/>
      <c r="FF91" s="260"/>
      <c r="FG91" s="260"/>
      <c r="FH91" s="260"/>
      <c r="FI91" s="260"/>
      <c r="FJ91" s="260"/>
      <c r="FK91" s="260"/>
      <c r="FL91" s="260"/>
      <c r="FM91" s="260"/>
      <c r="FN91" s="260"/>
      <c r="FO91" s="260"/>
      <c r="FP91" s="260"/>
      <c r="FQ91" s="260"/>
      <c r="FR91" s="260"/>
      <c r="FS91" s="260"/>
      <c r="FT91" s="260"/>
      <c r="FU91" s="260"/>
      <c r="FV91" s="260"/>
      <c r="FW91" s="260"/>
      <c r="FX91" s="260"/>
      <c r="FY91" s="260"/>
      <c r="FZ91" s="260"/>
      <c r="GA91" s="260"/>
      <c r="GB91" s="260"/>
      <c r="GC91" s="260"/>
      <c r="GD91" s="260"/>
      <c r="GE91" s="260"/>
      <c r="GF91" s="260"/>
      <c r="GG91" s="260"/>
      <c r="GH91" s="260"/>
      <c r="GI91" s="260"/>
      <c r="GJ91" s="260"/>
      <c r="GK91" s="260"/>
      <c r="GL91" s="260"/>
      <c r="GM91" s="260"/>
      <c r="GN91" s="260"/>
      <c r="GO91" s="260"/>
      <c r="GP91" s="260"/>
      <c r="GQ91" s="260"/>
      <c r="GR91" s="260"/>
      <c r="GS91" s="260"/>
      <c r="GT91" s="260"/>
      <c r="GU91" s="260"/>
      <c r="GV91" s="260"/>
      <c r="GW91" s="260"/>
      <c r="GX91" s="260"/>
      <c r="GY91" s="260"/>
      <c r="GZ91" s="260"/>
      <c r="HA91" s="260"/>
      <c r="HB91" s="260"/>
      <c r="HC91" s="260"/>
      <c r="HD91" s="260"/>
      <c r="HE91" s="260"/>
      <c r="HF91" s="260"/>
      <c r="HG91" s="260"/>
      <c r="HH91" s="260"/>
      <c r="HI91" s="260"/>
      <c r="HJ91" s="260"/>
      <c r="HK91" s="260"/>
      <c r="HL91" s="260"/>
      <c r="HM91" s="260"/>
      <c r="HN91" s="260"/>
      <c r="HO91" s="260"/>
      <c r="HP91" s="260"/>
      <c r="HQ91" s="260"/>
      <c r="HR91" s="260"/>
      <c r="HS91" s="260"/>
      <c r="HT91" s="260"/>
      <c r="HU91" s="260"/>
      <c r="HV91" s="260"/>
      <c r="HW91" s="260"/>
      <c r="HX91" s="260"/>
      <c r="HY91" s="260"/>
      <c r="HZ91" s="260"/>
      <c r="IA91" s="260"/>
      <c r="IB91" s="260"/>
      <c r="IC91" s="260"/>
      <c r="ID91" s="260"/>
      <c r="IE91" s="260"/>
      <c r="IF91" s="260"/>
      <c r="IG91" s="260"/>
      <c r="IH91" s="260"/>
      <c r="II91" s="260"/>
      <c r="IJ91" s="260"/>
      <c r="IK91" s="260"/>
      <c r="IL91" s="260"/>
      <c r="IM91" s="260"/>
      <c r="IN91" s="260"/>
    </row>
    <row r="92" spans="1:248" s="35" customFormat="1" ht="15.75" customHeight="1">
      <c r="A92" s="198"/>
      <c r="B92" s="371" t="s">
        <v>987</v>
      </c>
      <c r="C92" s="198" t="s">
        <v>1097</v>
      </c>
      <c r="D92" s="198"/>
      <c r="E92" s="465">
        <v>333</v>
      </c>
      <c r="F92" s="198"/>
      <c r="G92" s="465"/>
      <c r="H92" s="198"/>
      <c r="I92" s="16">
        <v>0</v>
      </c>
      <c r="J92" s="17"/>
      <c r="K92" s="16">
        <v>0</v>
      </c>
      <c r="L92" s="251"/>
      <c r="M92" s="694"/>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c r="BM92" s="260"/>
      <c r="BN92" s="260"/>
      <c r="BO92" s="260"/>
      <c r="BP92" s="260"/>
      <c r="BQ92" s="260"/>
      <c r="BR92" s="260"/>
      <c r="BS92" s="260"/>
      <c r="BT92" s="260"/>
      <c r="BU92" s="260"/>
      <c r="BV92" s="260"/>
      <c r="BW92" s="260"/>
      <c r="BX92" s="260"/>
      <c r="BY92" s="260"/>
      <c r="BZ92" s="260"/>
      <c r="CA92" s="260"/>
      <c r="CB92" s="260"/>
      <c r="CC92" s="260"/>
      <c r="CD92" s="260"/>
      <c r="CE92" s="260"/>
      <c r="CF92" s="260"/>
      <c r="CG92" s="260"/>
      <c r="CH92" s="260"/>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0"/>
      <c r="DF92" s="260"/>
      <c r="DG92" s="260"/>
      <c r="DH92" s="260"/>
      <c r="DI92" s="260"/>
      <c r="DJ92" s="260"/>
      <c r="DK92" s="260"/>
      <c r="DL92" s="260"/>
      <c r="DM92" s="260"/>
      <c r="DN92" s="260"/>
      <c r="DO92" s="260"/>
      <c r="DP92" s="260"/>
      <c r="DQ92" s="260"/>
      <c r="DR92" s="260"/>
      <c r="DS92" s="260"/>
      <c r="DT92" s="260"/>
      <c r="DU92" s="260"/>
      <c r="DV92" s="260"/>
      <c r="DW92" s="260"/>
      <c r="DX92" s="260"/>
      <c r="DY92" s="260"/>
      <c r="DZ92" s="260"/>
      <c r="EA92" s="260"/>
      <c r="EB92" s="260"/>
      <c r="EC92" s="260"/>
      <c r="ED92" s="260"/>
      <c r="EE92" s="260"/>
      <c r="EF92" s="260"/>
      <c r="EG92" s="260"/>
      <c r="EH92" s="260"/>
      <c r="EI92" s="260"/>
      <c r="EJ92" s="260"/>
      <c r="EK92" s="260"/>
      <c r="EL92" s="260"/>
      <c r="EM92" s="260"/>
      <c r="EN92" s="260"/>
      <c r="EO92" s="260"/>
      <c r="EP92" s="260"/>
      <c r="EQ92" s="260"/>
      <c r="ER92" s="260"/>
      <c r="ES92" s="260"/>
      <c r="ET92" s="260"/>
      <c r="EU92" s="260"/>
      <c r="EV92" s="260"/>
      <c r="EW92" s="260"/>
      <c r="EX92" s="260"/>
      <c r="EY92" s="260"/>
      <c r="EZ92" s="260"/>
      <c r="FA92" s="260"/>
      <c r="FB92" s="260"/>
      <c r="FC92" s="260"/>
      <c r="FD92" s="260"/>
      <c r="FE92" s="260"/>
      <c r="FF92" s="260"/>
      <c r="FG92" s="260"/>
      <c r="FH92" s="260"/>
      <c r="FI92" s="260"/>
      <c r="FJ92" s="260"/>
      <c r="FK92" s="260"/>
      <c r="FL92" s="260"/>
      <c r="FM92" s="260"/>
      <c r="FN92" s="260"/>
      <c r="FO92" s="260"/>
      <c r="FP92" s="260"/>
      <c r="FQ92" s="260"/>
      <c r="FR92" s="260"/>
      <c r="FS92" s="260"/>
      <c r="FT92" s="260"/>
      <c r="FU92" s="260"/>
      <c r="FV92" s="260"/>
      <c r="FW92" s="260"/>
      <c r="FX92" s="260"/>
      <c r="FY92" s="260"/>
      <c r="FZ92" s="260"/>
      <c r="GA92" s="260"/>
      <c r="GB92" s="260"/>
      <c r="GC92" s="260"/>
      <c r="GD92" s="260"/>
      <c r="GE92" s="260"/>
      <c r="GF92" s="260"/>
      <c r="GG92" s="260"/>
      <c r="GH92" s="260"/>
      <c r="GI92" s="260"/>
      <c r="GJ92" s="260"/>
      <c r="GK92" s="260"/>
      <c r="GL92" s="260"/>
      <c r="GM92" s="260"/>
      <c r="GN92" s="260"/>
      <c r="GO92" s="260"/>
      <c r="GP92" s="260"/>
      <c r="GQ92" s="260"/>
      <c r="GR92" s="260"/>
      <c r="GS92" s="260"/>
      <c r="GT92" s="260"/>
      <c r="GU92" s="260"/>
      <c r="GV92" s="260"/>
      <c r="GW92" s="260"/>
      <c r="GX92" s="260"/>
      <c r="GY92" s="260"/>
      <c r="GZ92" s="260"/>
      <c r="HA92" s="260"/>
      <c r="HB92" s="260"/>
      <c r="HC92" s="260"/>
      <c r="HD92" s="260"/>
      <c r="HE92" s="260"/>
      <c r="HF92" s="260"/>
      <c r="HG92" s="260"/>
      <c r="HH92" s="260"/>
      <c r="HI92" s="260"/>
      <c r="HJ92" s="260"/>
      <c r="HK92" s="260"/>
      <c r="HL92" s="260"/>
      <c r="HM92" s="260"/>
      <c r="HN92" s="260"/>
      <c r="HO92" s="260"/>
      <c r="HP92" s="260"/>
      <c r="HQ92" s="260"/>
      <c r="HR92" s="260"/>
      <c r="HS92" s="260"/>
      <c r="HT92" s="260"/>
      <c r="HU92" s="260"/>
      <c r="HV92" s="260"/>
      <c r="HW92" s="260"/>
      <c r="HX92" s="260"/>
      <c r="HY92" s="260"/>
      <c r="HZ92" s="260"/>
      <c r="IA92" s="260"/>
      <c r="IB92" s="260"/>
      <c r="IC92" s="260"/>
      <c r="ID92" s="260"/>
      <c r="IE92" s="260"/>
      <c r="IF92" s="260"/>
      <c r="IG92" s="260"/>
      <c r="IH92" s="260"/>
      <c r="II92" s="260"/>
      <c r="IJ92" s="260"/>
      <c r="IK92" s="260"/>
      <c r="IL92" s="260"/>
      <c r="IM92" s="260"/>
      <c r="IN92" s="260"/>
    </row>
    <row r="93" spans="1:248" s="35" customFormat="1" ht="15.75" customHeight="1">
      <c r="A93" s="198"/>
      <c r="B93" s="371" t="s">
        <v>990</v>
      </c>
      <c r="C93" s="198" t="s">
        <v>1098</v>
      </c>
      <c r="D93" s="396"/>
      <c r="E93" s="465">
        <v>334</v>
      </c>
      <c r="F93" s="396"/>
      <c r="G93" s="465"/>
      <c r="H93" s="396"/>
      <c r="I93" s="16">
        <v>0</v>
      </c>
      <c r="J93" s="17"/>
      <c r="K93" s="16">
        <v>0</v>
      </c>
      <c r="L93" s="251"/>
      <c r="M93" s="694"/>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60"/>
      <c r="BR93" s="260"/>
      <c r="BS93" s="260"/>
      <c r="BT93" s="260"/>
      <c r="BU93" s="260"/>
      <c r="BV93" s="260"/>
      <c r="BW93" s="260"/>
      <c r="BX93" s="260"/>
      <c r="BY93" s="260"/>
      <c r="BZ93" s="260"/>
      <c r="CA93" s="260"/>
      <c r="CB93" s="260"/>
      <c r="CC93" s="260"/>
      <c r="CD93" s="260"/>
      <c r="CE93" s="260"/>
      <c r="CF93" s="260"/>
      <c r="CG93" s="260"/>
      <c r="CH93" s="260"/>
      <c r="CI93" s="260"/>
      <c r="CJ93" s="260"/>
      <c r="CK93" s="260"/>
      <c r="CL93" s="260"/>
      <c r="CM93" s="260"/>
      <c r="CN93" s="260"/>
      <c r="CO93" s="260"/>
      <c r="CP93" s="260"/>
      <c r="CQ93" s="260"/>
      <c r="CR93" s="260"/>
      <c r="CS93" s="260"/>
      <c r="CT93" s="260"/>
      <c r="CU93" s="260"/>
      <c r="CV93" s="260"/>
      <c r="CW93" s="260"/>
      <c r="CX93" s="260"/>
      <c r="CY93" s="260"/>
      <c r="CZ93" s="260"/>
      <c r="DA93" s="260"/>
      <c r="DB93" s="260"/>
      <c r="DC93" s="260"/>
      <c r="DD93" s="260"/>
      <c r="DE93" s="260"/>
      <c r="DF93" s="260"/>
      <c r="DG93" s="260"/>
      <c r="DH93" s="260"/>
      <c r="DI93" s="260"/>
      <c r="DJ93" s="260"/>
      <c r="DK93" s="260"/>
      <c r="DL93" s="260"/>
      <c r="DM93" s="260"/>
      <c r="DN93" s="260"/>
      <c r="DO93" s="260"/>
      <c r="DP93" s="260"/>
      <c r="DQ93" s="260"/>
      <c r="DR93" s="260"/>
      <c r="DS93" s="260"/>
      <c r="DT93" s="260"/>
      <c r="DU93" s="260"/>
      <c r="DV93" s="260"/>
      <c r="DW93" s="260"/>
      <c r="DX93" s="260"/>
      <c r="DY93" s="260"/>
      <c r="DZ93" s="260"/>
      <c r="EA93" s="260"/>
      <c r="EB93" s="260"/>
      <c r="EC93" s="260"/>
      <c r="ED93" s="260"/>
      <c r="EE93" s="260"/>
      <c r="EF93" s="260"/>
      <c r="EG93" s="260"/>
      <c r="EH93" s="260"/>
      <c r="EI93" s="260"/>
      <c r="EJ93" s="260"/>
      <c r="EK93" s="260"/>
      <c r="EL93" s="260"/>
      <c r="EM93" s="260"/>
      <c r="EN93" s="260"/>
      <c r="EO93" s="260"/>
      <c r="EP93" s="260"/>
      <c r="EQ93" s="260"/>
      <c r="ER93" s="260"/>
      <c r="ES93" s="260"/>
      <c r="ET93" s="260"/>
      <c r="EU93" s="260"/>
      <c r="EV93" s="260"/>
      <c r="EW93" s="260"/>
      <c r="EX93" s="260"/>
      <c r="EY93" s="260"/>
      <c r="EZ93" s="260"/>
      <c r="FA93" s="260"/>
      <c r="FB93" s="260"/>
      <c r="FC93" s="260"/>
      <c r="FD93" s="260"/>
      <c r="FE93" s="260"/>
      <c r="FF93" s="260"/>
      <c r="FG93" s="260"/>
      <c r="FH93" s="260"/>
      <c r="FI93" s="260"/>
      <c r="FJ93" s="260"/>
      <c r="FK93" s="260"/>
      <c r="FL93" s="260"/>
      <c r="FM93" s="260"/>
      <c r="FN93" s="260"/>
      <c r="FO93" s="260"/>
      <c r="FP93" s="260"/>
      <c r="FQ93" s="260"/>
      <c r="FR93" s="260"/>
      <c r="FS93" s="260"/>
      <c r="FT93" s="260"/>
      <c r="FU93" s="260"/>
      <c r="FV93" s="260"/>
      <c r="FW93" s="260"/>
      <c r="FX93" s="260"/>
      <c r="FY93" s="260"/>
      <c r="FZ93" s="260"/>
      <c r="GA93" s="260"/>
      <c r="GB93" s="260"/>
      <c r="GC93" s="260"/>
      <c r="GD93" s="260"/>
      <c r="GE93" s="260"/>
      <c r="GF93" s="260"/>
      <c r="GG93" s="260"/>
      <c r="GH93" s="260"/>
      <c r="GI93" s="260"/>
      <c r="GJ93" s="260"/>
      <c r="GK93" s="260"/>
      <c r="GL93" s="260"/>
      <c r="GM93" s="260"/>
      <c r="GN93" s="260"/>
      <c r="GO93" s="260"/>
      <c r="GP93" s="260"/>
      <c r="GQ93" s="260"/>
      <c r="GR93" s="260"/>
      <c r="GS93" s="260"/>
      <c r="GT93" s="260"/>
      <c r="GU93" s="260"/>
      <c r="GV93" s="260"/>
      <c r="GW93" s="260"/>
      <c r="GX93" s="260"/>
      <c r="GY93" s="260"/>
      <c r="GZ93" s="260"/>
      <c r="HA93" s="260"/>
      <c r="HB93" s="260"/>
      <c r="HC93" s="260"/>
      <c r="HD93" s="260"/>
      <c r="HE93" s="260"/>
      <c r="HF93" s="260"/>
      <c r="HG93" s="260"/>
      <c r="HH93" s="260"/>
      <c r="HI93" s="260"/>
      <c r="HJ93" s="260"/>
      <c r="HK93" s="260"/>
      <c r="HL93" s="260"/>
      <c r="HM93" s="260"/>
      <c r="HN93" s="260"/>
      <c r="HO93" s="260"/>
      <c r="HP93" s="260"/>
      <c r="HQ93" s="260"/>
      <c r="HR93" s="260"/>
      <c r="HS93" s="260"/>
      <c r="HT93" s="260"/>
      <c r="HU93" s="260"/>
      <c r="HV93" s="260"/>
      <c r="HW93" s="260"/>
      <c r="HX93" s="260"/>
      <c r="HY93" s="260"/>
      <c r="HZ93" s="260"/>
      <c r="IA93" s="260"/>
      <c r="IB93" s="260"/>
      <c r="IC93" s="260"/>
      <c r="ID93" s="260"/>
      <c r="IE93" s="260"/>
      <c r="IF93" s="260"/>
      <c r="IG93" s="260"/>
      <c r="IH93" s="260"/>
      <c r="II93" s="260"/>
      <c r="IJ93" s="260"/>
      <c r="IK93" s="260"/>
      <c r="IL93" s="260"/>
      <c r="IM93" s="260"/>
      <c r="IN93" s="260"/>
    </row>
    <row r="94" spans="1:248" s="35" customFormat="1" ht="15.75" customHeight="1">
      <c r="A94" s="198"/>
      <c r="B94" s="371" t="s">
        <v>1031</v>
      </c>
      <c r="C94" s="198" t="s">
        <v>1099</v>
      </c>
      <c r="D94" s="198"/>
      <c r="E94" s="465">
        <v>335</v>
      </c>
      <c r="F94" s="198"/>
      <c r="G94" s="465"/>
      <c r="H94" s="198"/>
      <c r="I94" s="16">
        <v>0</v>
      </c>
      <c r="J94" s="17"/>
      <c r="K94" s="16">
        <v>0</v>
      </c>
      <c r="L94" s="251"/>
      <c r="M94" s="694"/>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c r="BM94" s="260"/>
      <c r="BN94" s="260"/>
      <c r="BO94" s="260"/>
      <c r="BP94" s="260"/>
      <c r="BQ94" s="260"/>
      <c r="BR94" s="260"/>
      <c r="BS94" s="260"/>
      <c r="BT94" s="260"/>
      <c r="BU94" s="260"/>
      <c r="BV94" s="260"/>
      <c r="BW94" s="260"/>
      <c r="BX94" s="260"/>
      <c r="BY94" s="260"/>
      <c r="BZ94" s="260"/>
      <c r="CA94" s="260"/>
      <c r="CB94" s="260"/>
      <c r="CC94" s="260"/>
      <c r="CD94" s="260"/>
      <c r="CE94" s="260"/>
      <c r="CF94" s="260"/>
      <c r="CG94" s="260"/>
      <c r="CH94" s="260"/>
      <c r="CI94" s="260"/>
      <c r="CJ94" s="260"/>
      <c r="CK94" s="260"/>
      <c r="CL94" s="260"/>
      <c r="CM94" s="260"/>
      <c r="CN94" s="260"/>
      <c r="CO94" s="260"/>
      <c r="CP94" s="260"/>
      <c r="CQ94" s="260"/>
      <c r="CR94" s="260"/>
      <c r="CS94" s="260"/>
      <c r="CT94" s="260"/>
      <c r="CU94" s="260"/>
      <c r="CV94" s="260"/>
      <c r="CW94" s="260"/>
      <c r="CX94" s="260"/>
      <c r="CY94" s="260"/>
      <c r="CZ94" s="260"/>
      <c r="DA94" s="260"/>
      <c r="DB94" s="260"/>
      <c r="DC94" s="260"/>
      <c r="DD94" s="260"/>
      <c r="DE94" s="260"/>
      <c r="DF94" s="260"/>
      <c r="DG94" s="260"/>
      <c r="DH94" s="260"/>
      <c r="DI94" s="260"/>
      <c r="DJ94" s="260"/>
      <c r="DK94" s="260"/>
      <c r="DL94" s="260"/>
      <c r="DM94" s="260"/>
      <c r="DN94" s="260"/>
      <c r="DO94" s="260"/>
      <c r="DP94" s="260"/>
      <c r="DQ94" s="260"/>
      <c r="DR94" s="260"/>
      <c r="DS94" s="260"/>
      <c r="DT94" s="260"/>
      <c r="DU94" s="260"/>
      <c r="DV94" s="260"/>
      <c r="DW94" s="260"/>
      <c r="DX94" s="260"/>
      <c r="DY94" s="260"/>
      <c r="DZ94" s="260"/>
      <c r="EA94" s="260"/>
      <c r="EB94" s="260"/>
      <c r="EC94" s="260"/>
      <c r="ED94" s="260"/>
      <c r="EE94" s="260"/>
      <c r="EF94" s="260"/>
      <c r="EG94" s="260"/>
      <c r="EH94" s="260"/>
      <c r="EI94" s="260"/>
      <c r="EJ94" s="260"/>
      <c r="EK94" s="260"/>
      <c r="EL94" s="260"/>
      <c r="EM94" s="260"/>
      <c r="EN94" s="260"/>
      <c r="EO94" s="260"/>
      <c r="EP94" s="260"/>
      <c r="EQ94" s="260"/>
      <c r="ER94" s="260"/>
      <c r="ES94" s="260"/>
      <c r="ET94" s="260"/>
      <c r="EU94" s="260"/>
      <c r="EV94" s="260"/>
      <c r="EW94" s="260"/>
      <c r="EX94" s="260"/>
      <c r="EY94" s="260"/>
      <c r="EZ94" s="260"/>
      <c r="FA94" s="260"/>
      <c r="FB94" s="260"/>
      <c r="FC94" s="260"/>
      <c r="FD94" s="260"/>
      <c r="FE94" s="260"/>
      <c r="FF94" s="260"/>
      <c r="FG94" s="260"/>
      <c r="FH94" s="260"/>
      <c r="FI94" s="260"/>
      <c r="FJ94" s="260"/>
      <c r="FK94" s="260"/>
      <c r="FL94" s="260"/>
      <c r="FM94" s="260"/>
      <c r="FN94" s="260"/>
      <c r="FO94" s="260"/>
      <c r="FP94" s="260"/>
      <c r="FQ94" s="260"/>
      <c r="FR94" s="260"/>
      <c r="FS94" s="260"/>
      <c r="FT94" s="260"/>
      <c r="FU94" s="260"/>
      <c r="FV94" s="260"/>
      <c r="FW94" s="260"/>
      <c r="FX94" s="260"/>
      <c r="FY94" s="260"/>
      <c r="FZ94" s="260"/>
      <c r="GA94" s="260"/>
      <c r="GB94" s="260"/>
      <c r="GC94" s="260"/>
      <c r="GD94" s="260"/>
      <c r="GE94" s="260"/>
      <c r="GF94" s="260"/>
      <c r="GG94" s="260"/>
      <c r="GH94" s="260"/>
      <c r="GI94" s="260"/>
      <c r="GJ94" s="260"/>
      <c r="GK94" s="260"/>
      <c r="GL94" s="260"/>
      <c r="GM94" s="260"/>
      <c r="GN94" s="260"/>
      <c r="GO94" s="260"/>
      <c r="GP94" s="260"/>
      <c r="GQ94" s="260"/>
      <c r="GR94" s="260"/>
      <c r="GS94" s="260"/>
      <c r="GT94" s="260"/>
      <c r="GU94" s="260"/>
      <c r="GV94" s="260"/>
      <c r="GW94" s="260"/>
      <c r="GX94" s="260"/>
      <c r="GY94" s="260"/>
      <c r="GZ94" s="260"/>
      <c r="HA94" s="260"/>
      <c r="HB94" s="260"/>
      <c r="HC94" s="260"/>
      <c r="HD94" s="260"/>
      <c r="HE94" s="260"/>
      <c r="HF94" s="260"/>
      <c r="HG94" s="260"/>
      <c r="HH94" s="260"/>
      <c r="HI94" s="260"/>
      <c r="HJ94" s="260"/>
      <c r="HK94" s="260"/>
      <c r="HL94" s="260"/>
      <c r="HM94" s="260"/>
      <c r="HN94" s="260"/>
      <c r="HO94" s="260"/>
      <c r="HP94" s="260"/>
      <c r="HQ94" s="260"/>
      <c r="HR94" s="260"/>
      <c r="HS94" s="260"/>
      <c r="HT94" s="260"/>
      <c r="HU94" s="260"/>
      <c r="HV94" s="260"/>
      <c r="HW94" s="260"/>
      <c r="HX94" s="260"/>
      <c r="HY94" s="260"/>
      <c r="HZ94" s="260"/>
      <c r="IA94" s="260"/>
      <c r="IB94" s="260"/>
      <c r="IC94" s="260"/>
      <c r="ID94" s="260"/>
      <c r="IE94" s="260"/>
      <c r="IF94" s="260"/>
      <c r="IG94" s="260"/>
      <c r="IH94" s="260"/>
      <c r="II94" s="260"/>
      <c r="IJ94" s="260"/>
      <c r="IK94" s="260"/>
      <c r="IL94" s="260"/>
      <c r="IM94" s="260"/>
      <c r="IN94" s="260"/>
    </row>
    <row r="95" spans="1:248" s="35" customFormat="1" ht="15.75" customHeight="1">
      <c r="A95" s="198"/>
      <c r="B95" s="371" t="s">
        <v>1033</v>
      </c>
      <c r="C95" s="198" t="s">
        <v>1100</v>
      </c>
      <c r="D95" s="198"/>
      <c r="E95" s="465">
        <v>336</v>
      </c>
      <c r="F95" s="198"/>
      <c r="G95" s="465"/>
      <c r="H95" s="198"/>
      <c r="I95" s="16"/>
      <c r="J95" s="17"/>
      <c r="K95" s="16">
        <v>272103432</v>
      </c>
      <c r="L95" s="251">
        <f>I95-K95</f>
        <v>-272103432</v>
      </c>
      <c r="M95" s="694">
        <f>L95/K95</f>
        <v>-1</v>
      </c>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0"/>
      <c r="BH95" s="260"/>
      <c r="BI95" s="260"/>
      <c r="BJ95" s="260"/>
      <c r="BK95" s="260"/>
      <c r="BL95" s="260"/>
      <c r="BM95" s="260"/>
      <c r="BN95" s="260"/>
      <c r="BO95" s="260"/>
      <c r="BP95" s="260"/>
      <c r="BQ95" s="260"/>
      <c r="BR95" s="260"/>
      <c r="BS95" s="260"/>
      <c r="BT95" s="260"/>
      <c r="BU95" s="260"/>
      <c r="BV95" s="260"/>
      <c r="BW95" s="260"/>
      <c r="BX95" s="260"/>
      <c r="BY95" s="260"/>
      <c r="BZ95" s="260"/>
      <c r="CA95" s="260"/>
      <c r="CB95" s="260"/>
      <c r="CC95" s="260"/>
      <c r="CD95" s="260"/>
      <c r="CE95" s="260"/>
      <c r="CF95" s="260"/>
      <c r="CG95" s="260"/>
      <c r="CH95" s="260"/>
      <c r="CI95" s="260"/>
      <c r="CJ95" s="260"/>
      <c r="CK95" s="260"/>
      <c r="CL95" s="260"/>
      <c r="CM95" s="260"/>
      <c r="CN95" s="260"/>
      <c r="CO95" s="260"/>
      <c r="CP95" s="260"/>
      <c r="CQ95" s="260"/>
      <c r="CR95" s="260"/>
      <c r="CS95" s="260"/>
      <c r="CT95" s="260"/>
      <c r="CU95" s="260"/>
      <c r="CV95" s="260"/>
      <c r="CW95" s="260"/>
      <c r="CX95" s="260"/>
      <c r="CY95" s="260"/>
      <c r="CZ95" s="260"/>
      <c r="DA95" s="260"/>
      <c r="DB95" s="260"/>
      <c r="DC95" s="260"/>
      <c r="DD95" s="260"/>
      <c r="DE95" s="260"/>
      <c r="DF95" s="260"/>
      <c r="DG95" s="260"/>
      <c r="DH95" s="260"/>
      <c r="DI95" s="260"/>
      <c r="DJ95" s="260"/>
      <c r="DK95" s="260"/>
      <c r="DL95" s="260"/>
      <c r="DM95" s="260"/>
      <c r="DN95" s="260"/>
      <c r="DO95" s="260"/>
      <c r="DP95" s="260"/>
      <c r="DQ95" s="260"/>
      <c r="DR95" s="260"/>
      <c r="DS95" s="260"/>
      <c r="DT95" s="260"/>
      <c r="DU95" s="260"/>
      <c r="DV95" s="260"/>
      <c r="DW95" s="260"/>
      <c r="DX95" s="260"/>
      <c r="DY95" s="260"/>
      <c r="DZ95" s="260"/>
      <c r="EA95" s="260"/>
      <c r="EB95" s="260"/>
      <c r="EC95" s="260"/>
      <c r="ED95" s="260"/>
      <c r="EE95" s="260"/>
      <c r="EF95" s="260"/>
      <c r="EG95" s="260"/>
      <c r="EH95" s="260"/>
      <c r="EI95" s="260"/>
      <c r="EJ95" s="260"/>
      <c r="EK95" s="260"/>
      <c r="EL95" s="260"/>
      <c r="EM95" s="260"/>
      <c r="EN95" s="260"/>
      <c r="EO95" s="260"/>
      <c r="EP95" s="260"/>
      <c r="EQ95" s="260"/>
      <c r="ER95" s="260"/>
      <c r="ES95" s="260"/>
      <c r="ET95" s="260"/>
      <c r="EU95" s="260"/>
      <c r="EV95" s="260"/>
      <c r="EW95" s="260"/>
      <c r="EX95" s="260"/>
      <c r="EY95" s="260"/>
      <c r="EZ95" s="260"/>
      <c r="FA95" s="260"/>
      <c r="FB95" s="260"/>
      <c r="FC95" s="260"/>
      <c r="FD95" s="260"/>
      <c r="FE95" s="260"/>
      <c r="FF95" s="260"/>
      <c r="FG95" s="260"/>
      <c r="FH95" s="260"/>
      <c r="FI95" s="260"/>
      <c r="FJ95" s="260"/>
      <c r="FK95" s="260"/>
      <c r="FL95" s="260"/>
      <c r="FM95" s="260"/>
      <c r="FN95" s="260"/>
      <c r="FO95" s="260"/>
      <c r="FP95" s="260"/>
      <c r="FQ95" s="260"/>
      <c r="FR95" s="260"/>
      <c r="FS95" s="260"/>
      <c r="FT95" s="260"/>
      <c r="FU95" s="260"/>
      <c r="FV95" s="260"/>
      <c r="FW95" s="260"/>
      <c r="FX95" s="260"/>
      <c r="FY95" s="260"/>
      <c r="FZ95" s="260"/>
      <c r="GA95" s="260"/>
      <c r="GB95" s="260"/>
      <c r="GC95" s="260"/>
      <c r="GD95" s="260"/>
      <c r="GE95" s="260"/>
      <c r="GF95" s="260"/>
      <c r="GG95" s="260"/>
      <c r="GH95" s="260"/>
      <c r="GI95" s="260"/>
      <c r="GJ95" s="260"/>
      <c r="GK95" s="260"/>
      <c r="GL95" s="260"/>
      <c r="GM95" s="260"/>
      <c r="GN95" s="260"/>
      <c r="GO95" s="260"/>
      <c r="GP95" s="260"/>
      <c r="GQ95" s="260"/>
      <c r="GR95" s="260"/>
      <c r="GS95" s="260"/>
      <c r="GT95" s="260"/>
      <c r="GU95" s="260"/>
      <c r="GV95" s="260"/>
      <c r="GW95" s="260"/>
      <c r="GX95" s="260"/>
      <c r="GY95" s="260"/>
      <c r="GZ95" s="260"/>
      <c r="HA95" s="260"/>
      <c r="HB95" s="260"/>
      <c r="HC95" s="260"/>
      <c r="HD95" s="260"/>
      <c r="HE95" s="260"/>
      <c r="HF95" s="260"/>
      <c r="HG95" s="260"/>
      <c r="HH95" s="260"/>
      <c r="HI95" s="260"/>
      <c r="HJ95" s="260"/>
      <c r="HK95" s="260"/>
      <c r="HL95" s="260"/>
      <c r="HM95" s="260"/>
      <c r="HN95" s="260"/>
      <c r="HO95" s="260"/>
      <c r="HP95" s="260"/>
      <c r="HQ95" s="260"/>
      <c r="HR95" s="260"/>
      <c r="HS95" s="260"/>
      <c r="HT95" s="260"/>
      <c r="HU95" s="260"/>
      <c r="HV95" s="260"/>
      <c r="HW95" s="260"/>
      <c r="HX95" s="260"/>
      <c r="HY95" s="260"/>
      <c r="HZ95" s="260"/>
      <c r="IA95" s="260"/>
      <c r="IB95" s="260"/>
      <c r="IC95" s="260"/>
      <c r="ID95" s="260"/>
      <c r="IE95" s="260"/>
      <c r="IF95" s="260"/>
      <c r="IG95" s="260"/>
      <c r="IH95" s="260"/>
      <c r="II95" s="260"/>
      <c r="IJ95" s="260"/>
      <c r="IK95" s="260"/>
      <c r="IL95" s="260"/>
      <c r="IM95" s="260"/>
      <c r="IN95" s="260"/>
    </row>
    <row r="96" spans="1:248" s="35" customFormat="1" ht="15.75" customHeight="1">
      <c r="A96" s="198"/>
      <c r="B96" s="371" t="s">
        <v>1083</v>
      </c>
      <c r="C96" s="198" t="s">
        <v>1101</v>
      </c>
      <c r="D96" s="198"/>
      <c r="E96" s="465">
        <v>337</v>
      </c>
      <c r="F96" s="198"/>
      <c r="G96" s="465" t="s">
        <v>82</v>
      </c>
      <c r="H96" s="198"/>
      <c r="I96" s="16"/>
      <c r="J96" s="478"/>
      <c r="K96" s="16">
        <v>2565157632</v>
      </c>
      <c r="L96" s="251">
        <f>I96-K96</f>
        <v>-2565157632</v>
      </c>
      <c r="M96" s="694">
        <f>L96/K96</f>
        <v>-1</v>
      </c>
      <c r="P96" s="95"/>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0"/>
      <c r="DE96" s="260"/>
      <c r="DF96" s="260"/>
      <c r="DG96" s="260"/>
      <c r="DH96" s="260"/>
      <c r="DI96" s="260"/>
      <c r="DJ96" s="260"/>
      <c r="DK96" s="260"/>
      <c r="DL96" s="260"/>
      <c r="DM96" s="260"/>
      <c r="DN96" s="260"/>
      <c r="DO96" s="260"/>
      <c r="DP96" s="260"/>
      <c r="DQ96" s="260"/>
      <c r="DR96" s="260"/>
      <c r="DS96" s="260"/>
      <c r="DT96" s="260"/>
      <c r="DU96" s="260"/>
      <c r="DV96" s="260"/>
      <c r="DW96" s="260"/>
      <c r="DX96" s="260"/>
      <c r="DY96" s="260"/>
      <c r="DZ96" s="260"/>
      <c r="EA96" s="260"/>
      <c r="EB96" s="260"/>
      <c r="EC96" s="260"/>
      <c r="ED96" s="260"/>
      <c r="EE96" s="260"/>
      <c r="EF96" s="260"/>
      <c r="EG96" s="260"/>
      <c r="EH96" s="260"/>
      <c r="EI96" s="260"/>
      <c r="EJ96" s="260"/>
      <c r="EK96" s="260"/>
      <c r="EL96" s="260"/>
      <c r="EM96" s="260"/>
      <c r="EN96" s="260"/>
      <c r="EO96" s="260"/>
      <c r="EP96" s="260"/>
      <c r="EQ96" s="260"/>
      <c r="ER96" s="260"/>
      <c r="ES96" s="260"/>
      <c r="ET96" s="260"/>
      <c r="EU96" s="260"/>
      <c r="EV96" s="260"/>
      <c r="EW96" s="260"/>
      <c r="EX96" s="260"/>
      <c r="EY96" s="260"/>
      <c r="EZ96" s="260"/>
      <c r="FA96" s="260"/>
      <c r="FB96" s="260"/>
      <c r="FC96" s="260"/>
      <c r="FD96" s="260"/>
      <c r="FE96" s="260"/>
      <c r="FF96" s="260"/>
      <c r="FG96" s="260"/>
      <c r="FH96" s="260"/>
      <c r="FI96" s="260"/>
      <c r="FJ96" s="260"/>
      <c r="FK96" s="260"/>
      <c r="FL96" s="260"/>
      <c r="FM96" s="260"/>
      <c r="FN96" s="260"/>
      <c r="FO96" s="260"/>
      <c r="FP96" s="260"/>
      <c r="FQ96" s="260"/>
      <c r="FR96" s="260"/>
      <c r="FS96" s="260"/>
      <c r="FT96" s="260"/>
      <c r="FU96" s="260"/>
      <c r="FV96" s="260"/>
      <c r="FW96" s="260"/>
      <c r="FX96" s="260"/>
      <c r="FY96" s="260"/>
      <c r="FZ96" s="260"/>
      <c r="GA96" s="260"/>
      <c r="GB96" s="260"/>
      <c r="GC96" s="260"/>
      <c r="GD96" s="260"/>
      <c r="GE96" s="260"/>
      <c r="GF96" s="260"/>
      <c r="GG96" s="260"/>
      <c r="GH96" s="260"/>
      <c r="GI96" s="260"/>
      <c r="GJ96" s="260"/>
      <c r="GK96" s="260"/>
      <c r="GL96" s="260"/>
      <c r="GM96" s="260"/>
      <c r="GN96" s="260"/>
      <c r="GO96" s="260"/>
      <c r="GP96" s="260"/>
      <c r="GQ96" s="260"/>
      <c r="GR96" s="260"/>
      <c r="GS96" s="260"/>
      <c r="GT96" s="260"/>
      <c r="GU96" s="260"/>
      <c r="GV96" s="260"/>
      <c r="GW96" s="260"/>
      <c r="GX96" s="260"/>
      <c r="GY96" s="260"/>
      <c r="GZ96" s="260"/>
      <c r="HA96" s="260"/>
      <c r="HB96" s="260"/>
      <c r="HC96" s="260"/>
      <c r="HD96" s="260"/>
      <c r="HE96" s="260"/>
      <c r="HF96" s="260"/>
      <c r="HG96" s="260"/>
      <c r="HH96" s="260"/>
      <c r="HI96" s="260"/>
      <c r="HJ96" s="260"/>
      <c r="HK96" s="260"/>
      <c r="HL96" s="260"/>
      <c r="HM96" s="260"/>
      <c r="HN96" s="260"/>
      <c r="HO96" s="260"/>
      <c r="HP96" s="260"/>
      <c r="HQ96" s="260"/>
      <c r="HR96" s="260"/>
      <c r="HS96" s="260"/>
      <c r="HT96" s="260"/>
      <c r="HU96" s="260"/>
      <c r="HV96" s="260"/>
      <c r="HW96" s="260"/>
      <c r="HX96" s="260"/>
      <c r="HY96" s="260"/>
      <c r="HZ96" s="260"/>
      <c r="IA96" s="260"/>
      <c r="IB96" s="260"/>
      <c r="IC96" s="260"/>
      <c r="ID96" s="260"/>
      <c r="IE96" s="260"/>
      <c r="IF96" s="260"/>
      <c r="IG96" s="260"/>
      <c r="IH96" s="260"/>
      <c r="II96" s="260"/>
      <c r="IJ96" s="260"/>
      <c r="IK96" s="260"/>
      <c r="IL96" s="260"/>
      <c r="IM96" s="260"/>
      <c r="IN96" s="260"/>
    </row>
    <row r="97" spans="1:248" s="35" customFormat="1" ht="15.75" customHeight="1">
      <c r="A97" s="198"/>
      <c r="B97" s="371" t="s">
        <v>1085</v>
      </c>
      <c r="C97" s="198" t="s">
        <v>1102</v>
      </c>
      <c r="D97" s="198"/>
      <c r="E97" s="465">
        <v>338</v>
      </c>
      <c r="F97" s="198"/>
      <c r="G97" s="465"/>
      <c r="H97" s="198"/>
      <c r="I97" s="16">
        <v>7142144284</v>
      </c>
      <c r="J97" s="17"/>
      <c r="K97" s="16">
        <v>13362725591</v>
      </c>
      <c r="L97" s="251">
        <f>I97-K97</f>
        <v>-6220581307</v>
      </c>
      <c r="M97" s="694">
        <f>L97/K97</f>
        <v>-0.4655174024668782</v>
      </c>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c r="CA97" s="260"/>
      <c r="CB97" s="260"/>
      <c r="CC97" s="260"/>
      <c r="CD97" s="260"/>
      <c r="CE97" s="260"/>
      <c r="CF97" s="260"/>
      <c r="CG97" s="260"/>
      <c r="CH97" s="260"/>
      <c r="CI97" s="260"/>
      <c r="CJ97" s="260"/>
      <c r="CK97" s="260"/>
      <c r="CL97" s="260"/>
      <c r="CM97" s="260"/>
      <c r="CN97" s="260"/>
      <c r="CO97" s="260"/>
      <c r="CP97" s="260"/>
      <c r="CQ97" s="260"/>
      <c r="CR97" s="260"/>
      <c r="CS97" s="260"/>
      <c r="CT97" s="260"/>
      <c r="CU97" s="260"/>
      <c r="CV97" s="260"/>
      <c r="CW97" s="260"/>
      <c r="CX97" s="260"/>
      <c r="CY97" s="260"/>
      <c r="CZ97" s="260"/>
      <c r="DA97" s="260"/>
      <c r="DB97" s="260"/>
      <c r="DC97" s="260"/>
      <c r="DD97" s="260"/>
      <c r="DE97" s="260"/>
      <c r="DF97" s="260"/>
      <c r="DG97" s="260"/>
      <c r="DH97" s="260"/>
      <c r="DI97" s="260"/>
      <c r="DJ97" s="260"/>
      <c r="DK97" s="260"/>
      <c r="DL97" s="260"/>
      <c r="DM97" s="260"/>
      <c r="DN97" s="260"/>
      <c r="DO97" s="260"/>
      <c r="DP97" s="260"/>
      <c r="DQ97" s="260"/>
      <c r="DR97" s="260"/>
      <c r="DS97" s="260"/>
      <c r="DT97" s="260"/>
      <c r="DU97" s="260"/>
      <c r="DV97" s="260"/>
      <c r="DW97" s="260"/>
      <c r="DX97" s="260"/>
      <c r="DY97" s="260"/>
      <c r="DZ97" s="260"/>
      <c r="EA97" s="260"/>
      <c r="EB97" s="260"/>
      <c r="EC97" s="260"/>
      <c r="ED97" s="260"/>
      <c r="EE97" s="260"/>
      <c r="EF97" s="260"/>
      <c r="EG97" s="260"/>
      <c r="EH97" s="260"/>
      <c r="EI97" s="260"/>
      <c r="EJ97" s="260"/>
      <c r="EK97" s="260"/>
      <c r="EL97" s="260"/>
      <c r="EM97" s="260"/>
      <c r="EN97" s="260"/>
      <c r="EO97" s="260"/>
      <c r="EP97" s="260"/>
      <c r="EQ97" s="260"/>
      <c r="ER97" s="260"/>
      <c r="ES97" s="260"/>
      <c r="ET97" s="260"/>
      <c r="EU97" s="260"/>
      <c r="EV97" s="260"/>
      <c r="EW97" s="260"/>
      <c r="EX97" s="260"/>
      <c r="EY97" s="260"/>
      <c r="EZ97" s="260"/>
      <c r="FA97" s="260"/>
      <c r="FB97" s="260"/>
      <c r="FC97" s="260"/>
      <c r="FD97" s="260"/>
      <c r="FE97" s="260"/>
      <c r="FF97" s="260"/>
      <c r="FG97" s="260"/>
      <c r="FH97" s="260"/>
      <c r="FI97" s="260"/>
      <c r="FJ97" s="260"/>
      <c r="FK97" s="260"/>
      <c r="FL97" s="260"/>
      <c r="FM97" s="260"/>
      <c r="FN97" s="260"/>
      <c r="FO97" s="260"/>
      <c r="FP97" s="260"/>
      <c r="FQ97" s="260"/>
      <c r="FR97" s="260"/>
      <c r="FS97" s="260"/>
      <c r="FT97" s="260"/>
      <c r="FU97" s="260"/>
      <c r="FV97" s="260"/>
      <c r="FW97" s="260"/>
      <c r="FX97" s="260"/>
      <c r="FY97" s="260"/>
      <c r="FZ97" s="260"/>
      <c r="GA97" s="260"/>
      <c r="GB97" s="260"/>
      <c r="GC97" s="260"/>
      <c r="GD97" s="260"/>
      <c r="GE97" s="260"/>
      <c r="GF97" s="260"/>
      <c r="GG97" s="260"/>
      <c r="GH97" s="260"/>
      <c r="GI97" s="260"/>
      <c r="GJ97" s="260"/>
      <c r="GK97" s="260"/>
      <c r="GL97" s="260"/>
      <c r="GM97" s="260"/>
      <c r="GN97" s="260"/>
      <c r="GO97" s="260"/>
      <c r="GP97" s="260"/>
      <c r="GQ97" s="260"/>
      <c r="GR97" s="260"/>
      <c r="GS97" s="260"/>
      <c r="GT97" s="260"/>
      <c r="GU97" s="260"/>
      <c r="GV97" s="260"/>
      <c r="GW97" s="260"/>
      <c r="GX97" s="260"/>
      <c r="GY97" s="260"/>
      <c r="GZ97" s="260"/>
      <c r="HA97" s="260"/>
      <c r="HB97" s="260"/>
      <c r="HC97" s="260"/>
      <c r="HD97" s="260"/>
      <c r="HE97" s="260"/>
      <c r="HF97" s="260"/>
      <c r="HG97" s="260"/>
      <c r="HH97" s="260"/>
      <c r="HI97" s="260"/>
      <c r="HJ97" s="260"/>
      <c r="HK97" s="260"/>
      <c r="HL97" s="260"/>
      <c r="HM97" s="260"/>
      <c r="HN97" s="260"/>
      <c r="HO97" s="260"/>
      <c r="HP97" s="260"/>
      <c r="HQ97" s="260"/>
      <c r="HR97" s="260"/>
      <c r="HS97" s="260"/>
      <c r="HT97" s="260"/>
      <c r="HU97" s="260"/>
      <c r="HV97" s="260"/>
      <c r="HW97" s="260"/>
      <c r="HX97" s="260"/>
      <c r="HY97" s="260"/>
      <c r="HZ97" s="260"/>
      <c r="IA97" s="260"/>
      <c r="IB97" s="260"/>
      <c r="IC97" s="260"/>
      <c r="ID97" s="260"/>
      <c r="IE97" s="260"/>
      <c r="IF97" s="260"/>
      <c r="IG97" s="260"/>
      <c r="IH97" s="260"/>
      <c r="II97" s="260"/>
      <c r="IJ97" s="260"/>
      <c r="IK97" s="260"/>
      <c r="IL97" s="260"/>
      <c r="IM97" s="260"/>
      <c r="IN97" s="260"/>
    </row>
    <row r="98" spans="1:248" s="35" customFormat="1" ht="15.75" customHeight="1">
      <c r="A98" s="198"/>
      <c r="B98" s="371" t="s">
        <v>1087</v>
      </c>
      <c r="C98" s="198" t="s">
        <v>1103</v>
      </c>
      <c r="D98" s="198"/>
      <c r="E98" s="465">
        <v>339</v>
      </c>
      <c r="F98" s="198"/>
      <c r="G98" s="465"/>
      <c r="H98" s="198"/>
      <c r="I98" s="452">
        <v>0</v>
      </c>
      <c r="J98" s="17"/>
      <c r="K98" s="452">
        <v>0</v>
      </c>
      <c r="L98" s="251"/>
      <c r="M98" s="694"/>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260"/>
      <c r="CX98" s="260"/>
      <c r="CY98" s="260"/>
      <c r="CZ98" s="260"/>
      <c r="DA98" s="260"/>
      <c r="DB98" s="260"/>
      <c r="DC98" s="260"/>
      <c r="DD98" s="260"/>
      <c r="DE98" s="260"/>
      <c r="DF98" s="260"/>
      <c r="DG98" s="260"/>
      <c r="DH98" s="260"/>
      <c r="DI98" s="260"/>
      <c r="DJ98" s="260"/>
      <c r="DK98" s="260"/>
      <c r="DL98" s="260"/>
      <c r="DM98" s="260"/>
      <c r="DN98" s="260"/>
      <c r="DO98" s="260"/>
      <c r="DP98" s="260"/>
      <c r="DQ98" s="260"/>
      <c r="DR98" s="260"/>
      <c r="DS98" s="260"/>
      <c r="DT98" s="260"/>
      <c r="DU98" s="260"/>
      <c r="DV98" s="260"/>
      <c r="DW98" s="260"/>
      <c r="DX98" s="260"/>
      <c r="DY98" s="260"/>
      <c r="DZ98" s="260"/>
      <c r="EA98" s="260"/>
      <c r="EB98" s="260"/>
      <c r="EC98" s="260"/>
      <c r="ED98" s="260"/>
      <c r="EE98" s="260"/>
      <c r="EF98" s="260"/>
      <c r="EG98" s="260"/>
      <c r="EH98" s="260"/>
      <c r="EI98" s="260"/>
      <c r="EJ98" s="260"/>
      <c r="EK98" s="260"/>
      <c r="EL98" s="260"/>
      <c r="EM98" s="260"/>
      <c r="EN98" s="260"/>
      <c r="EO98" s="260"/>
      <c r="EP98" s="260"/>
      <c r="EQ98" s="260"/>
      <c r="ER98" s="260"/>
      <c r="ES98" s="260"/>
      <c r="ET98" s="260"/>
      <c r="EU98" s="260"/>
      <c r="EV98" s="260"/>
      <c r="EW98" s="260"/>
      <c r="EX98" s="260"/>
      <c r="EY98" s="260"/>
      <c r="EZ98" s="260"/>
      <c r="FA98" s="260"/>
      <c r="FB98" s="260"/>
      <c r="FC98" s="260"/>
      <c r="FD98" s="260"/>
      <c r="FE98" s="260"/>
      <c r="FF98" s="260"/>
      <c r="FG98" s="260"/>
      <c r="FH98" s="260"/>
      <c r="FI98" s="260"/>
      <c r="FJ98" s="260"/>
      <c r="FK98" s="260"/>
      <c r="FL98" s="260"/>
      <c r="FM98" s="260"/>
      <c r="FN98" s="260"/>
      <c r="FO98" s="260"/>
      <c r="FP98" s="260"/>
      <c r="FQ98" s="260"/>
      <c r="FR98" s="260"/>
      <c r="FS98" s="260"/>
      <c r="FT98" s="260"/>
      <c r="FU98" s="260"/>
      <c r="FV98" s="260"/>
      <c r="FW98" s="260"/>
      <c r="FX98" s="260"/>
      <c r="FY98" s="260"/>
      <c r="FZ98" s="260"/>
      <c r="GA98" s="260"/>
      <c r="GB98" s="260"/>
      <c r="GC98" s="260"/>
      <c r="GD98" s="260"/>
      <c r="GE98" s="260"/>
      <c r="GF98" s="260"/>
      <c r="GG98" s="260"/>
      <c r="GH98" s="260"/>
      <c r="GI98" s="260"/>
      <c r="GJ98" s="260"/>
      <c r="GK98" s="260"/>
      <c r="GL98" s="260"/>
      <c r="GM98" s="260"/>
      <c r="GN98" s="260"/>
      <c r="GO98" s="260"/>
      <c r="GP98" s="260"/>
      <c r="GQ98" s="260"/>
      <c r="GR98" s="260"/>
      <c r="GS98" s="260"/>
      <c r="GT98" s="260"/>
      <c r="GU98" s="260"/>
      <c r="GV98" s="260"/>
      <c r="GW98" s="260"/>
      <c r="GX98" s="260"/>
      <c r="GY98" s="260"/>
      <c r="GZ98" s="260"/>
      <c r="HA98" s="260"/>
      <c r="HB98" s="260"/>
      <c r="HC98" s="260"/>
      <c r="HD98" s="260"/>
      <c r="HE98" s="260"/>
      <c r="HF98" s="260"/>
      <c r="HG98" s="260"/>
      <c r="HH98" s="260"/>
      <c r="HI98" s="260"/>
      <c r="HJ98" s="260"/>
      <c r="HK98" s="260"/>
      <c r="HL98" s="260"/>
      <c r="HM98" s="260"/>
      <c r="HN98" s="260"/>
      <c r="HO98" s="260"/>
      <c r="HP98" s="260"/>
      <c r="HQ98" s="260"/>
      <c r="HR98" s="260"/>
      <c r="HS98" s="260"/>
      <c r="HT98" s="260"/>
      <c r="HU98" s="260"/>
      <c r="HV98" s="260"/>
      <c r="HW98" s="260"/>
      <c r="HX98" s="260"/>
      <c r="HY98" s="260"/>
      <c r="HZ98" s="260"/>
      <c r="IA98" s="260"/>
      <c r="IB98" s="260"/>
      <c r="IC98" s="260"/>
      <c r="ID98" s="260"/>
      <c r="IE98" s="260"/>
      <c r="IF98" s="260"/>
      <c r="IG98" s="260"/>
      <c r="IH98" s="260"/>
      <c r="II98" s="260"/>
      <c r="IJ98" s="260"/>
      <c r="IK98" s="260"/>
      <c r="IL98" s="260"/>
      <c r="IM98" s="260"/>
      <c r="IN98" s="260"/>
    </row>
    <row r="99" spans="1:248" s="478" customFormat="1" ht="15.75" customHeight="1">
      <c r="A99" s="466"/>
      <c r="B99" s="467"/>
      <c r="C99" s="466"/>
      <c r="D99" s="466"/>
      <c r="E99" s="412"/>
      <c r="F99" s="466"/>
      <c r="G99" s="412"/>
      <c r="H99" s="466"/>
      <c r="I99" s="16"/>
      <c r="J99" s="17"/>
      <c r="K99" s="16"/>
      <c r="L99" s="251"/>
      <c r="M99" s="694"/>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row>
    <row r="100" spans="1:248" s="478" customFormat="1" ht="15.75" customHeight="1">
      <c r="A100" s="466"/>
      <c r="B100" s="467"/>
      <c r="C100" s="466"/>
      <c r="D100" s="466"/>
      <c r="E100" s="412"/>
      <c r="F100" s="466"/>
      <c r="G100" s="412"/>
      <c r="H100" s="466"/>
      <c r="I100" s="16"/>
      <c r="J100" s="17"/>
      <c r="K100" s="16"/>
      <c r="L100" s="251"/>
      <c r="M100" s="694"/>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row>
    <row r="101" spans="1:248" s="478" customFormat="1" ht="15.75" customHeight="1">
      <c r="A101" s="466"/>
      <c r="B101" s="467"/>
      <c r="C101" s="466"/>
      <c r="D101" s="466"/>
      <c r="E101" s="412"/>
      <c r="F101" s="466"/>
      <c r="G101" s="412"/>
      <c r="H101" s="466"/>
      <c r="I101" s="16"/>
      <c r="J101" s="17"/>
      <c r="K101" s="16"/>
      <c r="L101" s="251"/>
      <c r="M101" s="694"/>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row>
    <row r="102" spans="1:248" s="478" customFormat="1" ht="15.75" customHeight="1">
      <c r="A102" s="466"/>
      <c r="B102" s="467"/>
      <c r="C102" s="466"/>
      <c r="D102" s="466"/>
      <c r="E102" s="412"/>
      <c r="F102" s="466"/>
      <c r="G102" s="412"/>
      <c r="H102" s="466"/>
      <c r="I102" s="16"/>
      <c r="J102" s="17"/>
      <c r="K102" s="16"/>
      <c r="L102" s="251"/>
      <c r="M102" s="694"/>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row>
    <row r="103" spans="1:248" s="478" customFormat="1" ht="15.75" customHeight="1">
      <c r="A103" s="466"/>
      <c r="B103" s="467"/>
      <c r="C103" s="466"/>
      <c r="D103" s="466"/>
      <c r="E103" s="412"/>
      <c r="F103" s="466"/>
      <c r="G103" s="412"/>
      <c r="H103" s="466"/>
      <c r="I103" s="16"/>
      <c r="J103" s="17"/>
      <c r="K103" s="16"/>
      <c r="L103" s="251"/>
      <c r="M103" s="694"/>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row>
    <row r="104" spans="1:248" s="478" customFormat="1" ht="15.75" customHeight="1">
      <c r="A104" s="466"/>
      <c r="B104" s="467"/>
      <c r="C104" s="466"/>
      <c r="D104" s="466"/>
      <c r="E104" s="412"/>
      <c r="F104" s="466"/>
      <c r="G104" s="412"/>
      <c r="H104" s="466"/>
      <c r="I104" s="16"/>
      <c r="J104" s="17"/>
      <c r="K104" s="16"/>
      <c r="L104" s="251"/>
      <c r="M104" s="694"/>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row>
    <row r="105" spans="1:248" s="478" customFormat="1" ht="15.75" customHeight="1">
      <c r="A105" s="466"/>
      <c r="B105" s="467"/>
      <c r="C105" s="466"/>
      <c r="D105" s="466"/>
      <c r="E105" s="412"/>
      <c r="F105" s="466"/>
      <c r="G105" s="412"/>
      <c r="H105" s="466"/>
      <c r="I105" s="16"/>
      <c r="J105" s="17"/>
      <c r="K105" s="16"/>
      <c r="L105" s="251"/>
      <c r="M105" s="694"/>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row>
    <row r="106" spans="1:248" s="478" customFormat="1" ht="15.75" customHeight="1">
      <c r="A106" s="466"/>
      <c r="B106" s="467"/>
      <c r="C106" s="466"/>
      <c r="D106" s="466"/>
      <c r="E106" s="412"/>
      <c r="F106" s="466"/>
      <c r="G106" s="412"/>
      <c r="H106" s="466"/>
      <c r="I106" s="16"/>
      <c r="J106" s="17"/>
      <c r="K106" s="16"/>
      <c r="L106" s="251"/>
      <c r="M106" s="694"/>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row>
    <row r="107" spans="1:248" s="478" customFormat="1" ht="15.75" customHeight="1">
      <c r="A107" s="466"/>
      <c r="B107" s="467"/>
      <c r="C107" s="466"/>
      <c r="D107" s="466"/>
      <c r="E107" s="412"/>
      <c r="F107" s="466"/>
      <c r="G107" s="412"/>
      <c r="H107" s="466"/>
      <c r="I107" s="16"/>
      <c r="J107" s="17"/>
      <c r="K107" s="16"/>
      <c r="L107" s="251"/>
      <c r="M107" s="694"/>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row>
    <row r="108" spans="1:248" s="478" customFormat="1" ht="15.75" customHeight="1">
      <c r="A108" s="466"/>
      <c r="B108" s="467"/>
      <c r="C108" s="466"/>
      <c r="D108" s="466"/>
      <c r="E108" s="412"/>
      <c r="F108" s="466"/>
      <c r="G108" s="412"/>
      <c r="H108" s="466"/>
      <c r="I108" s="16"/>
      <c r="J108" s="17"/>
      <c r="K108" s="16"/>
      <c r="L108" s="251"/>
      <c r="M108" s="694"/>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row>
    <row r="109" spans="1:248" s="478" customFormat="1" ht="15.75" customHeight="1">
      <c r="A109" s="466"/>
      <c r="B109" s="467"/>
      <c r="C109" s="466"/>
      <c r="D109" s="466"/>
      <c r="E109" s="412"/>
      <c r="F109" s="466"/>
      <c r="G109" s="412"/>
      <c r="H109" s="466"/>
      <c r="I109" s="16"/>
      <c r="J109" s="17"/>
      <c r="K109" s="16"/>
      <c r="L109" s="251"/>
      <c r="M109" s="694"/>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row>
    <row r="110" spans="1:248" s="478" customFormat="1" ht="15.75" customHeight="1">
      <c r="A110" s="466"/>
      <c r="B110" s="467"/>
      <c r="C110" s="466"/>
      <c r="D110" s="466"/>
      <c r="E110" s="412"/>
      <c r="F110" s="466"/>
      <c r="G110" s="412"/>
      <c r="H110" s="466"/>
      <c r="I110" s="16"/>
      <c r="J110" s="17"/>
      <c r="K110" s="16"/>
      <c r="L110" s="251"/>
      <c r="M110" s="694"/>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row>
    <row r="111" spans="1:248" s="478" customFormat="1" ht="15.75" customHeight="1">
      <c r="A111" s="466"/>
      <c r="B111" s="467"/>
      <c r="C111" s="466"/>
      <c r="D111" s="466"/>
      <c r="E111" s="412"/>
      <c r="F111" s="466"/>
      <c r="G111" s="412"/>
      <c r="H111" s="466"/>
      <c r="I111" s="16"/>
      <c r="J111" s="17"/>
      <c r="K111" s="16"/>
      <c r="L111" s="251"/>
      <c r="M111" s="694"/>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row>
    <row r="112" spans="1:248" s="478" customFormat="1" ht="15.75" customHeight="1">
      <c r="A112" s="466"/>
      <c r="B112" s="467"/>
      <c r="C112" s="466"/>
      <c r="D112" s="466"/>
      <c r="E112" s="412"/>
      <c r="F112" s="466"/>
      <c r="G112" s="412"/>
      <c r="H112" s="466"/>
      <c r="I112" s="16"/>
      <c r="J112" s="17"/>
      <c r="K112" s="16"/>
      <c r="L112" s="251"/>
      <c r="M112" s="694"/>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row>
    <row r="113" spans="1:248" s="478" customFormat="1" ht="15.75" customHeight="1">
      <c r="A113" s="466"/>
      <c r="B113" s="467"/>
      <c r="C113" s="466"/>
      <c r="D113" s="466"/>
      <c r="E113" s="412"/>
      <c r="F113" s="466"/>
      <c r="G113" s="412"/>
      <c r="H113" s="466"/>
      <c r="I113" s="16"/>
      <c r="J113" s="17"/>
      <c r="K113" s="16"/>
      <c r="L113" s="251"/>
      <c r="M113" s="694"/>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row>
    <row r="114" spans="1:13" ht="34.5" customHeight="1">
      <c r="A114" s="439"/>
      <c r="B114" s="440"/>
      <c r="C114" s="439" t="s">
        <v>73</v>
      </c>
      <c r="D114" s="457"/>
      <c r="E114" s="458" t="s">
        <v>65</v>
      </c>
      <c r="F114" s="358"/>
      <c r="G114" s="459" t="s">
        <v>66</v>
      </c>
      <c r="H114" s="358"/>
      <c r="I114" s="460" t="s">
        <v>1176</v>
      </c>
      <c r="J114" s="461"/>
      <c r="K114" s="460" t="str">
        <f>'[2]TTC'!D13</f>
        <v>01/01/2012</v>
      </c>
      <c r="L114" s="251">
        <f>I114-K114</f>
        <v>365</v>
      </c>
      <c r="M114" s="694">
        <f>L114/K114</f>
        <v>0.008922242049426777</v>
      </c>
    </row>
    <row r="115" spans="1:248" s="36" customFormat="1" ht="34.5" customHeight="1">
      <c r="A115" s="186" t="s">
        <v>1104</v>
      </c>
      <c r="B115" s="186" t="s">
        <v>1105</v>
      </c>
      <c r="C115" s="186"/>
      <c r="D115" s="186"/>
      <c r="E115" s="462">
        <v>400</v>
      </c>
      <c r="F115" s="186"/>
      <c r="G115" s="465"/>
      <c r="H115" s="186"/>
      <c r="I115" s="160">
        <f>I116+I129</f>
        <v>104288112638</v>
      </c>
      <c r="J115" s="463"/>
      <c r="K115" s="160">
        <f>K116+K129</f>
        <v>97532229880.72</v>
      </c>
      <c r="L115" s="251">
        <f>I115-K115</f>
        <v>6755882757.279999</v>
      </c>
      <c r="M115" s="694">
        <f>L115/K115</f>
        <v>0.06926820770469731</v>
      </c>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c r="BM115" s="260"/>
      <c r="BN115" s="260"/>
      <c r="BO115" s="260"/>
      <c r="BP115" s="260"/>
      <c r="BQ115" s="260"/>
      <c r="BR115" s="260"/>
      <c r="BS115" s="260"/>
      <c r="BT115" s="260"/>
      <c r="BU115" s="260"/>
      <c r="BV115" s="260"/>
      <c r="BW115" s="260"/>
      <c r="BX115" s="260"/>
      <c r="BY115" s="260"/>
      <c r="BZ115" s="260"/>
      <c r="CA115" s="260"/>
      <c r="CB115" s="260"/>
      <c r="CC115" s="260"/>
      <c r="CD115" s="260"/>
      <c r="CE115" s="260"/>
      <c r="CF115" s="260"/>
      <c r="CG115" s="260"/>
      <c r="CH115" s="260"/>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0"/>
      <c r="DF115" s="260"/>
      <c r="DG115" s="260"/>
      <c r="DH115" s="260"/>
      <c r="DI115" s="260"/>
      <c r="DJ115" s="260"/>
      <c r="DK115" s="260"/>
      <c r="DL115" s="260"/>
      <c r="DM115" s="260"/>
      <c r="DN115" s="260"/>
      <c r="DO115" s="260"/>
      <c r="DP115" s="260"/>
      <c r="DQ115" s="260"/>
      <c r="DR115" s="260"/>
      <c r="DS115" s="260"/>
      <c r="DT115" s="260"/>
      <c r="DU115" s="260"/>
      <c r="DV115" s="260"/>
      <c r="DW115" s="260"/>
      <c r="DX115" s="260"/>
      <c r="DY115" s="260"/>
      <c r="DZ115" s="260"/>
      <c r="EA115" s="260"/>
      <c r="EB115" s="260"/>
      <c r="EC115" s="260"/>
      <c r="ED115" s="260"/>
      <c r="EE115" s="260"/>
      <c r="EF115" s="260"/>
      <c r="EG115" s="260"/>
      <c r="EH115" s="260"/>
      <c r="EI115" s="260"/>
      <c r="EJ115" s="260"/>
      <c r="EK115" s="260"/>
      <c r="EL115" s="260"/>
      <c r="EM115" s="260"/>
      <c r="EN115" s="260"/>
      <c r="EO115" s="260"/>
      <c r="EP115" s="260"/>
      <c r="EQ115" s="260"/>
      <c r="ER115" s="260"/>
      <c r="ES115" s="260"/>
      <c r="ET115" s="260"/>
      <c r="EU115" s="260"/>
      <c r="EV115" s="260"/>
      <c r="EW115" s="260"/>
      <c r="EX115" s="260"/>
      <c r="EY115" s="260"/>
      <c r="EZ115" s="260"/>
      <c r="FA115" s="260"/>
      <c r="FB115" s="260"/>
      <c r="FC115" s="260"/>
      <c r="FD115" s="260"/>
      <c r="FE115" s="260"/>
      <c r="FF115" s="260"/>
      <c r="FG115" s="260"/>
      <c r="FH115" s="260"/>
      <c r="FI115" s="260"/>
      <c r="FJ115" s="260"/>
      <c r="FK115" s="260"/>
      <c r="FL115" s="260"/>
      <c r="FM115" s="260"/>
      <c r="FN115" s="260"/>
      <c r="FO115" s="260"/>
      <c r="FP115" s="260"/>
      <c r="FQ115" s="260"/>
      <c r="FR115" s="260"/>
      <c r="FS115" s="260"/>
      <c r="FT115" s="260"/>
      <c r="FU115" s="260"/>
      <c r="FV115" s="260"/>
      <c r="FW115" s="260"/>
      <c r="FX115" s="260"/>
      <c r="FY115" s="260"/>
      <c r="FZ115" s="260"/>
      <c r="GA115" s="260"/>
      <c r="GB115" s="260"/>
      <c r="GC115" s="260"/>
      <c r="GD115" s="260"/>
      <c r="GE115" s="260"/>
      <c r="GF115" s="260"/>
      <c r="GG115" s="260"/>
      <c r="GH115" s="260"/>
      <c r="GI115" s="260"/>
      <c r="GJ115" s="260"/>
      <c r="GK115" s="260"/>
      <c r="GL115" s="260"/>
      <c r="GM115" s="260"/>
      <c r="GN115" s="260"/>
      <c r="GO115" s="260"/>
      <c r="GP115" s="260"/>
      <c r="GQ115" s="260"/>
      <c r="GR115" s="260"/>
      <c r="GS115" s="260"/>
      <c r="GT115" s="260"/>
      <c r="GU115" s="260"/>
      <c r="GV115" s="260"/>
      <c r="GW115" s="260"/>
      <c r="GX115" s="260"/>
      <c r="GY115" s="260"/>
      <c r="GZ115" s="260"/>
      <c r="HA115" s="260"/>
      <c r="HB115" s="260"/>
      <c r="HC115" s="260"/>
      <c r="HD115" s="260"/>
      <c r="HE115" s="260"/>
      <c r="HF115" s="260"/>
      <c r="HG115" s="260"/>
      <c r="HH115" s="260"/>
      <c r="HI115" s="260"/>
      <c r="HJ115" s="260"/>
      <c r="HK115" s="260"/>
      <c r="HL115" s="260"/>
      <c r="HM115" s="260"/>
      <c r="HN115" s="260"/>
      <c r="HO115" s="260"/>
      <c r="HP115" s="260"/>
      <c r="HQ115" s="260"/>
      <c r="HR115" s="260"/>
      <c r="HS115" s="260"/>
      <c r="HT115" s="260"/>
      <c r="HU115" s="260"/>
      <c r="HV115" s="260"/>
      <c r="HW115" s="260"/>
      <c r="HX115" s="260"/>
      <c r="HY115" s="260"/>
      <c r="HZ115" s="260"/>
      <c r="IA115" s="260"/>
      <c r="IB115" s="260"/>
      <c r="IC115" s="260"/>
      <c r="ID115" s="260"/>
      <c r="IE115" s="260"/>
      <c r="IF115" s="260"/>
      <c r="IG115" s="260"/>
      <c r="IH115" s="260"/>
      <c r="II115" s="260"/>
      <c r="IJ115" s="260"/>
      <c r="IK115" s="260"/>
      <c r="IL115" s="260"/>
      <c r="IM115" s="260"/>
      <c r="IN115" s="260"/>
    </row>
    <row r="116" spans="1:248" s="36" customFormat="1" ht="30" customHeight="1">
      <c r="A116" s="186" t="s">
        <v>1048</v>
      </c>
      <c r="B116" s="186" t="s">
        <v>1106</v>
      </c>
      <c r="C116" s="186"/>
      <c r="D116" s="186"/>
      <c r="E116" s="462">
        <v>410</v>
      </c>
      <c r="F116" s="186"/>
      <c r="G116" s="462" t="s">
        <v>85</v>
      </c>
      <c r="H116" s="186"/>
      <c r="I116" s="160">
        <f>SUM(I117:I128)</f>
        <v>104288112638</v>
      </c>
      <c r="J116" s="463"/>
      <c r="K116" s="160">
        <f>SUM(K117:K128)</f>
        <v>97532229880.72</v>
      </c>
      <c r="L116" s="251">
        <f>I116-K116</f>
        <v>6755882757.279999</v>
      </c>
      <c r="M116" s="694">
        <f>L116/K116</f>
        <v>0.06926820770469731</v>
      </c>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c r="BM116" s="260"/>
      <c r="BN116" s="260"/>
      <c r="BO116" s="260"/>
      <c r="BP116" s="260"/>
      <c r="BQ116" s="260"/>
      <c r="BR116" s="260"/>
      <c r="BS116" s="260"/>
      <c r="BT116" s="260"/>
      <c r="BU116" s="260"/>
      <c r="BV116" s="260"/>
      <c r="BW116" s="260"/>
      <c r="BX116" s="260"/>
      <c r="BY116" s="260"/>
      <c r="BZ116" s="260"/>
      <c r="CA116" s="260"/>
      <c r="CB116" s="260"/>
      <c r="CC116" s="260"/>
      <c r="CD116" s="260"/>
      <c r="CE116" s="260"/>
      <c r="CF116" s="260"/>
      <c r="CG116" s="260"/>
      <c r="CH116" s="260"/>
      <c r="CI116" s="260"/>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0"/>
      <c r="DF116" s="260"/>
      <c r="DG116" s="260"/>
      <c r="DH116" s="260"/>
      <c r="DI116" s="260"/>
      <c r="DJ116" s="260"/>
      <c r="DK116" s="260"/>
      <c r="DL116" s="260"/>
      <c r="DM116" s="260"/>
      <c r="DN116" s="260"/>
      <c r="DO116" s="260"/>
      <c r="DP116" s="260"/>
      <c r="DQ116" s="260"/>
      <c r="DR116" s="260"/>
      <c r="DS116" s="260"/>
      <c r="DT116" s="260"/>
      <c r="DU116" s="260"/>
      <c r="DV116" s="260"/>
      <c r="DW116" s="260"/>
      <c r="DX116" s="260"/>
      <c r="DY116" s="260"/>
      <c r="DZ116" s="260"/>
      <c r="EA116" s="260"/>
      <c r="EB116" s="260"/>
      <c r="EC116" s="260"/>
      <c r="ED116" s="260"/>
      <c r="EE116" s="260"/>
      <c r="EF116" s="260"/>
      <c r="EG116" s="260"/>
      <c r="EH116" s="260"/>
      <c r="EI116" s="260"/>
      <c r="EJ116" s="260"/>
      <c r="EK116" s="260"/>
      <c r="EL116" s="260"/>
      <c r="EM116" s="260"/>
      <c r="EN116" s="260"/>
      <c r="EO116" s="260"/>
      <c r="EP116" s="260"/>
      <c r="EQ116" s="260"/>
      <c r="ER116" s="260"/>
      <c r="ES116" s="260"/>
      <c r="ET116" s="260"/>
      <c r="EU116" s="260"/>
      <c r="EV116" s="260"/>
      <c r="EW116" s="260"/>
      <c r="EX116" s="260"/>
      <c r="EY116" s="260"/>
      <c r="EZ116" s="260"/>
      <c r="FA116" s="260"/>
      <c r="FB116" s="260"/>
      <c r="FC116" s="260"/>
      <c r="FD116" s="260"/>
      <c r="FE116" s="260"/>
      <c r="FF116" s="260"/>
      <c r="FG116" s="260"/>
      <c r="FH116" s="260"/>
      <c r="FI116" s="260"/>
      <c r="FJ116" s="260"/>
      <c r="FK116" s="260"/>
      <c r="FL116" s="260"/>
      <c r="FM116" s="260"/>
      <c r="FN116" s="260"/>
      <c r="FO116" s="260"/>
      <c r="FP116" s="260"/>
      <c r="FQ116" s="260"/>
      <c r="FR116" s="260"/>
      <c r="FS116" s="260"/>
      <c r="FT116" s="260"/>
      <c r="FU116" s="260"/>
      <c r="FV116" s="260"/>
      <c r="FW116" s="260"/>
      <c r="FX116" s="260"/>
      <c r="FY116" s="260"/>
      <c r="FZ116" s="260"/>
      <c r="GA116" s="260"/>
      <c r="GB116" s="260"/>
      <c r="GC116" s="260"/>
      <c r="GD116" s="260"/>
      <c r="GE116" s="260"/>
      <c r="GF116" s="260"/>
      <c r="GG116" s="260"/>
      <c r="GH116" s="260"/>
      <c r="GI116" s="260"/>
      <c r="GJ116" s="260"/>
      <c r="GK116" s="260"/>
      <c r="GL116" s="260"/>
      <c r="GM116" s="260"/>
      <c r="GN116" s="260"/>
      <c r="GO116" s="260"/>
      <c r="GP116" s="260"/>
      <c r="GQ116" s="260"/>
      <c r="GR116" s="260"/>
      <c r="GS116" s="260"/>
      <c r="GT116" s="260"/>
      <c r="GU116" s="260"/>
      <c r="GV116" s="260"/>
      <c r="GW116" s="260"/>
      <c r="GX116" s="260"/>
      <c r="GY116" s="260"/>
      <c r="GZ116" s="260"/>
      <c r="HA116" s="260"/>
      <c r="HB116" s="260"/>
      <c r="HC116" s="260"/>
      <c r="HD116" s="260"/>
      <c r="HE116" s="260"/>
      <c r="HF116" s="260"/>
      <c r="HG116" s="260"/>
      <c r="HH116" s="260"/>
      <c r="HI116" s="260"/>
      <c r="HJ116" s="260"/>
      <c r="HK116" s="260"/>
      <c r="HL116" s="260"/>
      <c r="HM116" s="260"/>
      <c r="HN116" s="260"/>
      <c r="HO116" s="260"/>
      <c r="HP116" s="260"/>
      <c r="HQ116" s="260"/>
      <c r="HR116" s="260"/>
      <c r="HS116" s="260"/>
      <c r="HT116" s="260"/>
      <c r="HU116" s="260"/>
      <c r="HV116" s="260"/>
      <c r="HW116" s="260"/>
      <c r="HX116" s="260"/>
      <c r="HY116" s="260"/>
      <c r="HZ116" s="260"/>
      <c r="IA116" s="260"/>
      <c r="IB116" s="260"/>
      <c r="IC116" s="260"/>
      <c r="ID116" s="260"/>
      <c r="IE116" s="260"/>
      <c r="IF116" s="260"/>
      <c r="IG116" s="260"/>
      <c r="IH116" s="260"/>
      <c r="II116" s="260"/>
      <c r="IJ116" s="260"/>
      <c r="IK116" s="260"/>
      <c r="IL116" s="260"/>
      <c r="IM116" s="260"/>
      <c r="IN116" s="260"/>
    </row>
    <row r="117" spans="1:248" s="36" customFormat="1" ht="15.75" customHeight="1">
      <c r="A117" s="198"/>
      <c r="B117" s="371" t="s">
        <v>981</v>
      </c>
      <c r="C117" s="198" t="s">
        <v>1107</v>
      </c>
      <c r="D117" s="198"/>
      <c r="E117" s="465">
        <v>411</v>
      </c>
      <c r="F117" s="198"/>
      <c r="G117" s="465"/>
      <c r="H117" s="198"/>
      <c r="I117" s="16">
        <v>53959850000</v>
      </c>
      <c r="J117" s="17"/>
      <c r="K117" s="16">
        <v>34498500000</v>
      </c>
      <c r="L117" s="251">
        <f>I117-K117</f>
        <v>19461350000</v>
      </c>
      <c r="M117" s="694">
        <f>L117/K117</f>
        <v>0.5641216284766004</v>
      </c>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c r="BM117" s="260"/>
      <c r="BN117" s="260"/>
      <c r="BO117" s="260"/>
      <c r="BP117" s="260"/>
      <c r="BQ117" s="260"/>
      <c r="BR117" s="260"/>
      <c r="BS117" s="260"/>
      <c r="BT117" s="260"/>
      <c r="BU117" s="260"/>
      <c r="BV117" s="260"/>
      <c r="BW117" s="260"/>
      <c r="BX117" s="260"/>
      <c r="BY117" s="260"/>
      <c r="BZ117" s="260"/>
      <c r="CA117" s="260"/>
      <c r="CB117" s="260"/>
      <c r="CC117" s="260"/>
      <c r="CD117" s="260"/>
      <c r="CE117" s="260"/>
      <c r="CF117" s="260"/>
      <c r="CG117" s="260"/>
      <c r="CH117" s="260"/>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0"/>
      <c r="DF117" s="260"/>
      <c r="DG117" s="260"/>
      <c r="DH117" s="260"/>
      <c r="DI117" s="260"/>
      <c r="DJ117" s="260"/>
      <c r="DK117" s="260"/>
      <c r="DL117" s="260"/>
      <c r="DM117" s="260"/>
      <c r="DN117" s="260"/>
      <c r="DO117" s="260"/>
      <c r="DP117" s="260"/>
      <c r="DQ117" s="260"/>
      <c r="DR117" s="260"/>
      <c r="DS117" s="260"/>
      <c r="DT117" s="260"/>
      <c r="DU117" s="260"/>
      <c r="DV117" s="260"/>
      <c r="DW117" s="260"/>
      <c r="DX117" s="260"/>
      <c r="DY117" s="260"/>
      <c r="DZ117" s="260"/>
      <c r="EA117" s="260"/>
      <c r="EB117" s="260"/>
      <c r="EC117" s="260"/>
      <c r="ED117" s="260"/>
      <c r="EE117" s="260"/>
      <c r="EF117" s="260"/>
      <c r="EG117" s="260"/>
      <c r="EH117" s="260"/>
      <c r="EI117" s="260"/>
      <c r="EJ117" s="260"/>
      <c r="EK117" s="260"/>
      <c r="EL117" s="260"/>
      <c r="EM117" s="260"/>
      <c r="EN117" s="260"/>
      <c r="EO117" s="260"/>
      <c r="EP117" s="260"/>
      <c r="EQ117" s="260"/>
      <c r="ER117" s="260"/>
      <c r="ES117" s="260"/>
      <c r="ET117" s="260"/>
      <c r="EU117" s="260"/>
      <c r="EV117" s="260"/>
      <c r="EW117" s="260"/>
      <c r="EX117" s="260"/>
      <c r="EY117" s="260"/>
      <c r="EZ117" s="260"/>
      <c r="FA117" s="260"/>
      <c r="FB117" s="260"/>
      <c r="FC117" s="260"/>
      <c r="FD117" s="260"/>
      <c r="FE117" s="260"/>
      <c r="FF117" s="260"/>
      <c r="FG117" s="260"/>
      <c r="FH117" s="260"/>
      <c r="FI117" s="260"/>
      <c r="FJ117" s="260"/>
      <c r="FK117" s="260"/>
      <c r="FL117" s="260"/>
      <c r="FM117" s="260"/>
      <c r="FN117" s="260"/>
      <c r="FO117" s="260"/>
      <c r="FP117" s="260"/>
      <c r="FQ117" s="260"/>
      <c r="FR117" s="260"/>
      <c r="FS117" s="260"/>
      <c r="FT117" s="260"/>
      <c r="FU117" s="260"/>
      <c r="FV117" s="260"/>
      <c r="FW117" s="260"/>
      <c r="FX117" s="260"/>
      <c r="FY117" s="260"/>
      <c r="FZ117" s="260"/>
      <c r="GA117" s="260"/>
      <c r="GB117" s="260"/>
      <c r="GC117" s="260"/>
      <c r="GD117" s="260"/>
      <c r="GE117" s="260"/>
      <c r="GF117" s="260"/>
      <c r="GG117" s="260"/>
      <c r="GH117" s="260"/>
      <c r="GI117" s="260"/>
      <c r="GJ117" s="260"/>
      <c r="GK117" s="260"/>
      <c r="GL117" s="260"/>
      <c r="GM117" s="260"/>
      <c r="GN117" s="260"/>
      <c r="GO117" s="260"/>
      <c r="GP117" s="260"/>
      <c r="GQ117" s="260"/>
      <c r="GR117" s="260"/>
      <c r="GS117" s="260"/>
      <c r="GT117" s="260"/>
      <c r="GU117" s="260"/>
      <c r="GV117" s="260"/>
      <c r="GW117" s="260"/>
      <c r="GX117" s="260"/>
      <c r="GY117" s="260"/>
      <c r="GZ117" s="260"/>
      <c r="HA117" s="260"/>
      <c r="HB117" s="260"/>
      <c r="HC117" s="260"/>
      <c r="HD117" s="260"/>
      <c r="HE117" s="260"/>
      <c r="HF117" s="260"/>
      <c r="HG117" s="260"/>
      <c r="HH117" s="260"/>
      <c r="HI117" s="260"/>
      <c r="HJ117" s="260"/>
      <c r="HK117" s="260"/>
      <c r="HL117" s="260"/>
      <c r="HM117" s="260"/>
      <c r="HN117" s="260"/>
      <c r="HO117" s="260"/>
      <c r="HP117" s="260"/>
      <c r="HQ117" s="260"/>
      <c r="HR117" s="260"/>
      <c r="HS117" s="260"/>
      <c r="HT117" s="260"/>
      <c r="HU117" s="260"/>
      <c r="HV117" s="260"/>
      <c r="HW117" s="260"/>
      <c r="HX117" s="260"/>
      <c r="HY117" s="260"/>
      <c r="HZ117" s="260"/>
      <c r="IA117" s="260"/>
      <c r="IB117" s="260"/>
      <c r="IC117" s="260"/>
      <c r="ID117" s="260"/>
      <c r="IE117" s="260"/>
      <c r="IF117" s="260"/>
      <c r="IG117" s="260"/>
      <c r="IH117" s="260"/>
      <c r="II117" s="260"/>
      <c r="IJ117" s="260"/>
      <c r="IK117" s="260"/>
      <c r="IL117" s="260"/>
      <c r="IM117" s="260"/>
      <c r="IN117" s="260"/>
    </row>
    <row r="118" spans="1:248" s="36" customFormat="1" ht="15.75" customHeight="1">
      <c r="A118" s="198"/>
      <c r="B118" s="371" t="s">
        <v>984</v>
      </c>
      <c r="C118" s="198" t="s">
        <v>1108</v>
      </c>
      <c r="D118" s="198"/>
      <c r="E118" s="465">
        <v>412</v>
      </c>
      <c r="F118" s="198"/>
      <c r="G118" s="465"/>
      <c r="H118" s="198"/>
      <c r="I118" s="16">
        <v>16090726000</v>
      </c>
      <c r="J118" s="17"/>
      <c r="K118" s="16">
        <v>16170748000</v>
      </c>
      <c r="L118" s="251">
        <f>I118-K118</f>
        <v>-80022000</v>
      </c>
      <c r="M118" s="694">
        <f>L118/K118</f>
        <v>-0.004948565149861961</v>
      </c>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c r="BZ118" s="260"/>
      <c r="CA118" s="260"/>
      <c r="CB118" s="260"/>
      <c r="CC118" s="260"/>
      <c r="CD118" s="260"/>
      <c r="CE118" s="260"/>
      <c r="CF118" s="260"/>
      <c r="CG118" s="260"/>
      <c r="CH118" s="260"/>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0"/>
      <c r="DF118" s="260"/>
      <c r="DG118" s="260"/>
      <c r="DH118" s="260"/>
      <c r="DI118" s="260"/>
      <c r="DJ118" s="260"/>
      <c r="DK118" s="260"/>
      <c r="DL118" s="260"/>
      <c r="DM118" s="260"/>
      <c r="DN118" s="260"/>
      <c r="DO118" s="260"/>
      <c r="DP118" s="260"/>
      <c r="DQ118" s="260"/>
      <c r="DR118" s="260"/>
      <c r="DS118" s="260"/>
      <c r="DT118" s="260"/>
      <c r="DU118" s="260"/>
      <c r="DV118" s="260"/>
      <c r="DW118" s="260"/>
      <c r="DX118" s="260"/>
      <c r="DY118" s="260"/>
      <c r="DZ118" s="260"/>
      <c r="EA118" s="260"/>
      <c r="EB118" s="260"/>
      <c r="EC118" s="260"/>
      <c r="ED118" s="260"/>
      <c r="EE118" s="260"/>
      <c r="EF118" s="260"/>
      <c r="EG118" s="260"/>
      <c r="EH118" s="260"/>
      <c r="EI118" s="260"/>
      <c r="EJ118" s="260"/>
      <c r="EK118" s="260"/>
      <c r="EL118" s="260"/>
      <c r="EM118" s="260"/>
      <c r="EN118" s="260"/>
      <c r="EO118" s="260"/>
      <c r="EP118" s="260"/>
      <c r="EQ118" s="260"/>
      <c r="ER118" s="260"/>
      <c r="ES118" s="260"/>
      <c r="ET118" s="260"/>
      <c r="EU118" s="260"/>
      <c r="EV118" s="260"/>
      <c r="EW118" s="260"/>
      <c r="EX118" s="260"/>
      <c r="EY118" s="260"/>
      <c r="EZ118" s="260"/>
      <c r="FA118" s="260"/>
      <c r="FB118" s="260"/>
      <c r="FC118" s="260"/>
      <c r="FD118" s="260"/>
      <c r="FE118" s="260"/>
      <c r="FF118" s="260"/>
      <c r="FG118" s="260"/>
      <c r="FH118" s="260"/>
      <c r="FI118" s="260"/>
      <c r="FJ118" s="260"/>
      <c r="FK118" s="260"/>
      <c r="FL118" s="260"/>
      <c r="FM118" s="260"/>
      <c r="FN118" s="260"/>
      <c r="FO118" s="260"/>
      <c r="FP118" s="260"/>
      <c r="FQ118" s="260"/>
      <c r="FR118" s="260"/>
      <c r="FS118" s="260"/>
      <c r="FT118" s="260"/>
      <c r="FU118" s="260"/>
      <c r="FV118" s="260"/>
      <c r="FW118" s="260"/>
      <c r="FX118" s="260"/>
      <c r="FY118" s="260"/>
      <c r="FZ118" s="260"/>
      <c r="GA118" s="260"/>
      <c r="GB118" s="260"/>
      <c r="GC118" s="260"/>
      <c r="GD118" s="260"/>
      <c r="GE118" s="260"/>
      <c r="GF118" s="260"/>
      <c r="GG118" s="260"/>
      <c r="GH118" s="260"/>
      <c r="GI118" s="260"/>
      <c r="GJ118" s="260"/>
      <c r="GK118" s="260"/>
      <c r="GL118" s="260"/>
      <c r="GM118" s="260"/>
      <c r="GN118" s="260"/>
      <c r="GO118" s="260"/>
      <c r="GP118" s="260"/>
      <c r="GQ118" s="260"/>
      <c r="GR118" s="260"/>
      <c r="GS118" s="260"/>
      <c r="GT118" s="260"/>
      <c r="GU118" s="260"/>
      <c r="GV118" s="260"/>
      <c r="GW118" s="260"/>
      <c r="GX118" s="260"/>
      <c r="GY118" s="260"/>
      <c r="GZ118" s="260"/>
      <c r="HA118" s="260"/>
      <c r="HB118" s="260"/>
      <c r="HC118" s="260"/>
      <c r="HD118" s="260"/>
      <c r="HE118" s="260"/>
      <c r="HF118" s="260"/>
      <c r="HG118" s="260"/>
      <c r="HH118" s="260"/>
      <c r="HI118" s="260"/>
      <c r="HJ118" s="260"/>
      <c r="HK118" s="260"/>
      <c r="HL118" s="260"/>
      <c r="HM118" s="260"/>
      <c r="HN118" s="260"/>
      <c r="HO118" s="260"/>
      <c r="HP118" s="260"/>
      <c r="HQ118" s="260"/>
      <c r="HR118" s="260"/>
      <c r="HS118" s="260"/>
      <c r="HT118" s="260"/>
      <c r="HU118" s="260"/>
      <c r="HV118" s="260"/>
      <c r="HW118" s="260"/>
      <c r="HX118" s="260"/>
      <c r="HY118" s="260"/>
      <c r="HZ118" s="260"/>
      <c r="IA118" s="260"/>
      <c r="IB118" s="260"/>
      <c r="IC118" s="260"/>
      <c r="ID118" s="260"/>
      <c r="IE118" s="260"/>
      <c r="IF118" s="260"/>
      <c r="IG118" s="260"/>
      <c r="IH118" s="260"/>
      <c r="II118" s="260"/>
      <c r="IJ118" s="260"/>
      <c r="IK118" s="260"/>
      <c r="IL118" s="260"/>
      <c r="IM118" s="260"/>
      <c r="IN118" s="260"/>
    </row>
    <row r="119" spans="1:248" s="36" customFormat="1" ht="15.75" customHeight="1">
      <c r="A119" s="198"/>
      <c r="B119" s="371" t="s">
        <v>987</v>
      </c>
      <c r="C119" s="198" t="s">
        <v>1109</v>
      </c>
      <c r="D119" s="198"/>
      <c r="E119" s="465">
        <v>413</v>
      </c>
      <c r="F119" s="198"/>
      <c r="G119" s="465"/>
      <c r="H119" s="198"/>
      <c r="I119" s="16">
        <v>0</v>
      </c>
      <c r="J119" s="17"/>
      <c r="K119" s="16">
        <v>0</v>
      </c>
      <c r="L119" s="251"/>
      <c r="M119" s="694"/>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c r="BL119" s="260"/>
      <c r="BM119" s="260"/>
      <c r="BN119" s="260"/>
      <c r="BO119" s="260"/>
      <c r="BP119" s="260"/>
      <c r="BQ119" s="260"/>
      <c r="BR119" s="260"/>
      <c r="BS119" s="260"/>
      <c r="BT119" s="260"/>
      <c r="BU119" s="260"/>
      <c r="BV119" s="260"/>
      <c r="BW119" s="260"/>
      <c r="BX119" s="260"/>
      <c r="BY119" s="260"/>
      <c r="BZ119" s="260"/>
      <c r="CA119" s="260"/>
      <c r="CB119" s="260"/>
      <c r="CC119" s="260"/>
      <c r="CD119" s="260"/>
      <c r="CE119" s="260"/>
      <c r="CF119" s="260"/>
      <c r="CG119" s="260"/>
      <c r="CH119" s="260"/>
      <c r="CI119" s="260"/>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0"/>
      <c r="DF119" s="260"/>
      <c r="DG119" s="260"/>
      <c r="DH119" s="260"/>
      <c r="DI119" s="260"/>
      <c r="DJ119" s="260"/>
      <c r="DK119" s="260"/>
      <c r="DL119" s="260"/>
      <c r="DM119" s="260"/>
      <c r="DN119" s="260"/>
      <c r="DO119" s="260"/>
      <c r="DP119" s="260"/>
      <c r="DQ119" s="260"/>
      <c r="DR119" s="260"/>
      <c r="DS119" s="260"/>
      <c r="DT119" s="260"/>
      <c r="DU119" s="260"/>
      <c r="DV119" s="260"/>
      <c r="DW119" s="260"/>
      <c r="DX119" s="260"/>
      <c r="DY119" s="260"/>
      <c r="DZ119" s="260"/>
      <c r="EA119" s="260"/>
      <c r="EB119" s="260"/>
      <c r="EC119" s="260"/>
      <c r="ED119" s="260"/>
      <c r="EE119" s="260"/>
      <c r="EF119" s="260"/>
      <c r="EG119" s="260"/>
      <c r="EH119" s="260"/>
      <c r="EI119" s="260"/>
      <c r="EJ119" s="260"/>
      <c r="EK119" s="260"/>
      <c r="EL119" s="260"/>
      <c r="EM119" s="260"/>
      <c r="EN119" s="260"/>
      <c r="EO119" s="260"/>
      <c r="EP119" s="260"/>
      <c r="EQ119" s="260"/>
      <c r="ER119" s="260"/>
      <c r="ES119" s="260"/>
      <c r="ET119" s="260"/>
      <c r="EU119" s="260"/>
      <c r="EV119" s="260"/>
      <c r="EW119" s="260"/>
      <c r="EX119" s="260"/>
      <c r="EY119" s="260"/>
      <c r="EZ119" s="260"/>
      <c r="FA119" s="260"/>
      <c r="FB119" s="260"/>
      <c r="FC119" s="260"/>
      <c r="FD119" s="260"/>
      <c r="FE119" s="260"/>
      <c r="FF119" s="260"/>
      <c r="FG119" s="260"/>
      <c r="FH119" s="260"/>
      <c r="FI119" s="260"/>
      <c r="FJ119" s="260"/>
      <c r="FK119" s="260"/>
      <c r="FL119" s="260"/>
      <c r="FM119" s="260"/>
      <c r="FN119" s="260"/>
      <c r="FO119" s="260"/>
      <c r="FP119" s="260"/>
      <c r="FQ119" s="260"/>
      <c r="FR119" s="260"/>
      <c r="FS119" s="260"/>
      <c r="FT119" s="260"/>
      <c r="FU119" s="260"/>
      <c r="FV119" s="260"/>
      <c r="FW119" s="260"/>
      <c r="FX119" s="260"/>
      <c r="FY119" s="260"/>
      <c r="FZ119" s="260"/>
      <c r="GA119" s="260"/>
      <c r="GB119" s="260"/>
      <c r="GC119" s="260"/>
      <c r="GD119" s="260"/>
      <c r="GE119" s="260"/>
      <c r="GF119" s="260"/>
      <c r="GG119" s="260"/>
      <c r="GH119" s="260"/>
      <c r="GI119" s="260"/>
      <c r="GJ119" s="260"/>
      <c r="GK119" s="260"/>
      <c r="GL119" s="260"/>
      <c r="GM119" s="260"/>
      <c r="GN119" s="260"/>
      <c r="GO119" s="260"/>
      <c r="GP119" s="260"/>
      <c r="GQ119" s="260"/>
      <c r="GR119" s="260"/>
      <c r="GS119" s="260"/>
      <c r="GT119" s="260"/>
      <c r="GU119" s="260"/>
      <c r="GV119" s="260"/>
      <c r="GW119" s="260"/>
      <c r="GX119" s="260"/>
      <c r="GY119" s="260"/>
      <c r="GZ119" s="260"/>
      <c r="HA119" s="260"/>
      <c r="HB119" s="260"/>
      <c r="HC119" s="260"/>
      <c r="HD119" s="260"/>
      <c r="HE119" s="260"/>
      <c r="HF119" s="260"/>
      <c r="HG119" s="260"/>
      <c r="HH119" s="260"/>
      <c r="HI119" s="260"/>
      <c r="HJ119" s="260"/>
      <c r="HK119" s="260"/>
      <c r="HL119" s="260"/>
      <c r="HM119" s="260"/>
      <c r="HN119" s="260"/>
      <c r="HO119" s="260"/>
      <c r="HP119" s="260"/>
      <c r="HQ119" s="260"/>
      <c r="HR119" s="260"/>
      <c r="HS119" s="260"/>
      <c r="HT119" s="260"/>
      <c r="HU119" s="260"/>
      <c r="HV119" s="260"/>
      <c r="HW119" s="260"/>
      <c r="HX119" s="260"/>
      <c r="HY119" s="260"/>
      <c r="HZ119" s="260"/>
      <c r="IA119" s="260"/>
      <c r="IB119" s="260"/>
      <c r="IC119" s="260"/>
      <c r="ID119" s="260"/>
      <c r="IE119" s="260"/>
      <c r="IF119" s="260"/>
      <c r="IG119" s="260"/>
      <c r="IH119" s="260"/>
      <c r="II119" s="260"/>
      <c r="IJ119" s="260"/>
      <c r="IK119" s="260"/>
      <c r="IL119" s="260"/>
      <c r="IM119" s="260"/>
      <c r="IN119" s="260"/>
    </row>
    <row r="120" spans="1:248" s="36" customFormat="1" ht="15.75" customHeight="1">
      <c r="A120" s="198"/>
      <c r="B120" s="371" t="s">
        <v>990</v>
      </c>
      <c r="C120" s="198" t="s">
        <v>1110</v>
      </c>
      <c r="D120" s="198"/>
      <c r="E120" s="465">
        <v>414</v>
      </c>
      <c r="F120" s="198"/>
      <c r="G120" s="465"/>
      <c r="H120" s="198"/>
      <c r="I120" s="16">
        <v>0</v>
      </c>
      <c r="J120" s="17"/>
      <c r="K120" s="16">
        <v>0</v>
      </c>
      <c r="L120" s="251"/>
      <c r="M120" s="694"/>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BS120" s="260"/>
      <c r="BT120" s="260"/>
      <c r="BU120" s="260"/>
      <c r="BV120" s="260"/>
      <c r="BW120" s="260"/>
      <c r="BX120" s="260"/>
      <c r="BY120" s="260"/>
      <c r="BZ120" s="260"/>
      <c r="CA120" s="260"/>
      <c r="CB120" s="260"/>
      <c r="CC120" s="260"/>
      <c r="CD120" s="260"/>
      <c r="CE120" s="260"/>
      <c r="CF120" s="260"/>
      <c r="CG120" s="260"/>
      <c r="CH120" s="260"/>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0"/>
      <c r="DF120" s="260"/>
      <c r="DG120" s="260"/>
      <c r="DH120" s="260"/>
      <c r="DI120" s="260"/>
      <c r="DJ120" s="260"/>
      <c r="DK120" s="260"/>
      <c r="DL120" s="260"/>
      <c r="DM120" s="260"/>
      <c r="DN120" s="260"/>
      <c r="DO120" s="260"/>
      <c r="DP120" s="260"/>
      <c r="DQ120" s="260"/>
      <c r="DR120" s="260"/>
      <c r="DS120" s="260"/>
      <c r="DT120" s="260"/>
      <c r="DU120" s="260"/>
      <c r="DV120" s="260"/>
      <c r="DW120" s="260"/>
      <c r="DX120" s="260"/>
      <c r="DY120" s="260"/>
      <c r="DZ120" s="260"/>
      <c r="EA120" s="260"/>
      <c r="EB120" s="260"/>
      <c r="EC120" s="260"/>
      <c r="ED120" s="260"/>
      <c r="EE120" s="260"/>
      <c r="EF120" s="260"/>
      <c r="EG120" s="260"/>
      <c r="EH120" s="260"/>
      <c r="EI120" s="260"/>
      <c r="EJ120" s="260"/>
      <c r="EK120" s="260"/>
      <c r="EL120" s="260"/>
      <c r="EM120" s="260"/>
      <c r="EN120" s="260"/>
      <c r="EO120" s="260"/>
      <c r="EP120" s="260"/>
      <c r="EQ120" s="260"/>
      <c r="ER120" s="260"/>
      <c r="ES120" s="260"/>
      <c r="ET120" s="260"/>
      <c r="EU120" s="260"/>
      <c r="EV120" s="260"/>
      <c r="EW120" s="260"/>
      <c r="EX120" s="260"/>
      <c r="EY120" s="260"/>
      <c r="EZ120" s="260"/>
      <c r="FA120" s="260"/>
      <c r="FB120" s="260"/>
      <c r="FC120" s="260"/>
      <c r="FD120" s="260"/>
      <c r="FE120" s="260"/>
      <c r="FF120" s="260"/>
      <c r="FG120" s="260"/>
      <c r="FH120" s="260"/>
      <c r="FI120" s="260"/>
      <c r="FJ120" s="260"/>
      <c r="FK120" s="260"/>
      <c r="FL120" s="260"/>
      <c r="FM120" s="260"/>
      <c r="FN120" s="260"/>
      <c r="FO120" s="260"/>
      <c r="FP120" s="260"/>
      <c r="FQ120" s="260"/>
      <c r="FR120" s="260"/>
      <c r="FS120" s="260"/>
      <c r="FT120" s="260"/>
      <c r="FU120" s="260"/>
      <c r="FV120" s="260"/>
      <c r="FW120" s="260"/>
      <c r="FX120" s="260"/>
      <c r="FY120" s="260"/>
      <c r="FZ120" s="260"/>
      <c r="GA120" s="260"/>
      <c r="GB120" s="260"/>
      <c r="GC120" s="260"/>
      <c r="GD120" s="260"/>
      <c r="GE120" s="260"/>
      <c r="GF120" s="260"/>
      <c r="GG120" s="260"/>
      <c r="GH120" s="260"/>
      <c r="GI120" s="260"/>
      <c r="GJ120" s="260"/>
      <c r="GK120" s="260"/>
      <c r="GL120" s="260"/>
      <c r="GM120" s="260"/>
      <c r="GN120" s="260"/>
      <c r="GO120" s="260"/>
      <c r="GP120" s="260"/>
      <c r="GQ120" s="260"/>
      <c r="GR120" s="260"/>
      <c r="GS120" s="260"/>
      <c r="GT120" s="260"/>
      <c r="GU120" s="260"/>
      <c r="GV120" s="260"/>
      <c r="GW120" s="260"/>
      <c r="GX120" s="260"/>
      <c r="GY120" s="260"/>
      <c r="GZ120" s="260"/>
      <c r="HA120" s="260"/>
      <c r="HB120" s="260"/>
      <c r="HC120" s="260"/>
      <c r="HD120" s="260"/>
      <c r="HE120" s="260"/>
      <c r="HF120" s="260"/>
      <c r="HG120" s="260"/>
      <c r="HH120" s="260"/>
      <c r="HI120" s="260"/>
      <c r="HJ120" s="260"/>
      <c r="HK120" s="260"/>
      <c r="HL120" s="260"/>
      <c r="HM120" s="260"/>
      <c r="HN120" s="260"/>
      <c r="HO120" s="260"/>
      <c r="HP120" s="260"/>
      <c r="HQ120" s="260"/>
      <c r="HR120" s="260"/>
      <c r="HS120" s="260"/>
      <c r="HT120" s="260"/>
      <c r="HU120" s="260"/>
      <c r="HV120" s="260"/>
      <c r="HW120" s="260"/>
      <c r="HX120" s="260"/>
      <c r="HY120" s="260"/>
      <c r="HZ120" s="260"/>
      <c r="IA120" s="260"/>
      <c r="IB120" s="260"/>
      <c r="IC120" s="260"/>
      <c r="ID120" s="260"/>
      <c r="IE120" s="260"/>
      <c r="IF120" s="260"/>
      <c r="IG120" s="260"/>
      <c r="IH120" s="260"/>
      <c r="II120" s="260"/>
      <c r="IJ120" s="260"/>
      <c r="IK120" s="260"/>
      <c r="IL120" s="260"/>
      <c r="IM120" s="260"/>
      <c r="IN120" s="260"/>
    </row>
    <row r="121" spans="1:248" s="36" customFormat="1" ht="15.75" customHeight="1">
      <c r="A121" s="198"/>
      <c r="B121" s="371" t="s">
        <v>1031</v>
      </c>
      <c r="C121" s="198" t="s">
        <v>1111</v>
      </c>
      <c r="D121" s="198"/>
      <c r="E121" s="465">
        <v>415</v>
      </c>
      <c r="F121" s="198"/>
      <c r="G121" s="465"/>
      <c r="H121" s="198"/>
      <c r="I121" s="16">
        <v>0</v>
      </c>
      <c r="J121" s="17"/>
      <c r="K121" s="16">
        <v>0</v>
      </c>
      <c r="L121" s="251"/>
      <c r="M121" s="694"/>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260"/>
      <c r="BY121" s="260"/>
      <c r="BZ121" s="260"/>
      <c r="CA121" s="260"/>
      <c r="CB121" s="260"/>
      <c r="CC121" s="260"/>
      <c r="CD121" s="260"/>
      <c r="CE121" s="260"/>
      <c r="CF121" s="260"/>
      <c r="CG121" s="260"/>
      <c r="CH121" s="260"/>
      <c r="CI121" s="260"/>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0"/>
      <c r="DF121" s="260"/>
      <c r="DG121" s="260"/>
      <c r="DH121" s="260"/>
      <c r="DI121" s="260"/>
      <c r="DJ121" s="260"/>
      <c r="DK121" s="260"/>
      <c r="DL121" s="260"/>
      <c r="DM121" s="260"/>
      <c r="DN121" s="260"/>
      <c r="DO121" s="260"/>
      <c r="DP121" s="260"/>
      <c r="DQ121" s="260"/>
      <c r="DR121" s="260"/>
      <c r="DS121" s="260"/>
      <c r="DT121" s="260"/>
      <c r="DU121" s="260"/>
      <c r="DV121" s="260"/>
      <c r="DW121" s="260"/>
      <c r="DX121" s="260"/>
      <c r="DY121" s="260"/>
      <c r="DZ121" s="260"/>
      <c r="EA121" s="260"/>
      <c r="EB121" s="260"/>
      <c r="EC121" s="260"/>
      <c r="ED121" s="260"/>
      <c r="EE121" s="260"/>
      <c r="EF121" s="260"/>
      <c r="EG121" s="260"/>
      <c r="EH121" s="260"/>
      <c r="EI121" s="260"/>
      <c r="EJ121" s="260"/>
      <c r="EK121" s="260"/>
      <c r="EL121" s="260"/>
      <c r="EM121" s="260"/>
      <c r="EN121" s="260"/>
      <c r="EO121" s="260"/>
      <c r="EP121" s="260"/>
      <c r="EQ121" s="260"/>
      <c r="ER121" s="260"/>
      <c r="ES121" s="260"/>
      <c r="ET121" s="260"/>
      <c r="EU121" s="260"/>
      <c r="EV121" s="260"/>
      <c r="EW121" s="260"/>
      <c r="EX121" s="260"/>
      <c r="EY121" s="260"/>
      <c r="EZ121" s="260"/>
      <c r="FA121" s="260"/>
      <c r="FB121" s="260"/>
      <c r="FC121" s="260"/>
      <c r="FD121" s="260"/>
      <c r="FE121" s="260"/>
      <c r="FF121" s="260"/>
      <c r="FG121" s="260"/>
      <c r="FH121" s="260"/>
      <c r="FI121" s="260"/>
      <c r="FJ121" s="260"/>
      <c r="FK121" s="260"/>
      <c r="FL121" s="260"/>
      <c r="FM121" s="260"/>
      <c r="FN121" s="260"/>
      <c r="FO121" s="260"/>
      <c r="FP121" s="260"/>
      <c r="FQ121" s="260"/>
      <c r="FR121" s="260"/>
      <c r="FS121" s="260"/>
      <c r="FT121" s="260"/>
      <c r="FU121" s="260"/>
      <c r="FV121" s="260"/>
      <c r="FW121" s="260"/>
      <c r="FX121" s="260"/>
      <c r="FY121" s="260"/>
      <c r="FZ121" s="260"/>
      <c r="GA121" s="260"/>
      <c r="GB121" s="260"/>
      <c r="GC121" s="260"/>
      <c r="GD121" s="260"/>
      <c r="GE121" s="260"/>
      <c r="GF121" s="260"/>
      <c r="GG121" s="260"/>
      <c r="GH121" s="260"/>
      <c r="GI121" s="260"/>
      <c r="GJ121" s="260"/>
      <c r="GK121" s="260"/>
      <c r="GL121" s="260"/>
      <c r="GM121" s="260"/>
      <c r="GN121" s="260"/>
      <c r="GO121" s="260"/>
      <c r="GP121" s="260"/>
      <c r="GQ121" s="260"/>
      <c r="GR121" s="260"/>
      <c r="GS121" s="260"/>
      <c r="GT121" s="260"/>
      <c r="GU121" s="260"/>
      <c r="GV121" s="260"/>
      <c r="GW121" s="260"/>
      <c r="GX121" s="260"/>
      <c r="GY121" s="260"/>
      <c r="GZ121" s="260"/>
      <c r="HA121" s="260"/>
      <c r="HB121" s="260"/>
      <c r="HC121" s="260"/>
      <c r="HD121" s="260"/>
      <c r="HE121" s="260"/>
      <c r="HF121" s="260"/>
      <c r="HG121" s="260"/>
      <c r="HH121" s="260"/>
      <c r="HI121" s="260"/>
      <c r="HJ121" s="260"/>
      <c r="HK121" s="260"/>
      <c r="HL121" s="260"/>
      <c r="HM121" s="260"/>
      <c r="HN121" s="260"/>
      <c r="HO121" s="260"/>
      <c r="HP121" s="260"/>
      <c r="HQ121" s="260"/>
      <c r="HR121" s="260"/>
      <c r="HS121" s="260"/>
      <c r="HT121" s="260"/>
      <c r="HU121" s="260"/>
      <c r="HV121" s="260"/>
      <c r="HW121" s="260"/>
      <c r="HX121" s="260"/>
      <c r="HY121" s="260"/>
      <c r="HZ121" s="260"/>
      <c r="IA121" s="260"/>
      <c r="IB121" s="260"/>
      <c r="IC121" s="260"/>
      <c r="ID121" s="260"/>
      <c r="IE121" s="260"/>
      <c r="IF121" s="260"/>
      <c r="IG121" s="260"/>
      <c r="IH121" s="260"/>
      <c r="II121" s="260"/>
      <c r="IJ121" s="260"/>
      <c r="IK121" s="260"/>
      <c r="IL121" s="260"/>
      <c r="IM121" s="260"/>
      <c r="IN121" s="260"/>
    </row>
    <row r="122" spans="1:248" s="36" customFormat="1" ht="15.75" customHeight="1">
      <c r="A122" s="198"/>
      <c r="B122" s="371" t="s">
        <v>1033</v>
      </c>
      <c r="C122" s="198" t="s">
        <v>1112</v>
      </c>
      <c r="D122" s="198"/>
      <c r="E122" s="465">
        <v>416</v>
      </c>
      <c r="F122" s="198"/>
      <c r="G122" s="465"/>
      <c r="H122" s="198"/>
      <c r="I122" s="16">
        <v>0</v>
      </c>
      <c r="J122" s="17"/>
      <c r="K122" s="16">
        <v>0</v>
      </c>
      <c r="L122" s="251"/>
      <c r="M122" s="694"/>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60"/>
      <c r="BY122" s="260"/>
      <c r="BZ122" s="260"/>
      <c r="CA122" s="260"/>
      <c r="CB122" s="260"/>
      <c r="CC122" s="260"/>
      <c r="CD122" s="260"/>
      <c r="CE122" s="260"/>
      <c r="CF122" s="260"/>
      <c r="CG122" s="260"/>
      <c r="CH122" s="260"/>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0"/>
      <c r="DF122" s="260"/>
      <c r="DG122" s="260"/>
      <c r="DH122" s="260"/>
      <c r="DI122" s="260"/>
      <c r="DJ122" s="260"/>
      <c r="DK122" s="260"/>
      <c r="DL122" s="260"/>
      <c r="DM122" s="260"/>
      <c r="DN122" s="260"/>
      <c r="DO122" s="260"/>
      <c r="DP122" s="260"/>
      <c r="DQ122" s="260"/>
      <c r="DR122" s="260"/>
      <c r="DS122" s="260"/>
      <c r="DT122" s="260"/>
      <c r="DU122" s="260"/>
      <c r="DV122" s="260"/>
      <c r="DW122" s="260"/>
      <c r="DX122" s="260"/>
      <c r="DY122" s="260"/>
      <c r="DZ122" s="260"/>
      <c r="EA122" s="260"/>
      <c r="EB122" s="260"/>
      <c r="EC122" s="260"/>
      <c r="ED122" s="260"/>
      <c r="EE122" s="260"/>
      <c r="EF122" s="260"/>
      <c r="EG122" s="260"/>
      <c r="EH122" s="260"/>
      <c r="EI122" s="260"/>
      <c r="EJ122" s="260"/>
      <c r="EK122" s="260"/>
      <c r="EL122" s="260"/>
      <c r="EM122" s="260"/>
      <c r="EN122" s="260"/>
      <c r="EO122" s="260"/>
      <c r="EP122" s="260"/>
      <c r="EQ122" s="260"/>
      <c r="ER122" s="260"/>
      <c r="ES122" s="260"/>
      <c r="ET122" s="260"/>
      <c r="EU122" s="260"/>
      <c r="EV122" s="260"/>
      <c r="EW122" s="260"/>
      <c r="EX122" s="260"/>
      <c r="EY122" s="260"/>
      <c r="EZ122" s="260"/>
      <c r="FA122" s="260"/>
      <c r="FB122" s="260"/>
      <c r="FC122" s="260"/>
      <c r="FD122" s="260"/>
      <c r="FE122" s="260"/>
      <c r="FF122" s="260"/>
      <c r="FG122" s="260"/>
      <c r="FH122" s="260"/>
      <c r="FI122" s="260"/>
      <c r="FJ122" s="260"/>
      <c r="FK122" s="260"/>
      <c r="FL122" s="260"/>
      <c r="FM122" s="260"/>
      <c r="FN122" s="260"/>
      <c r="FO122" s="260"/>
      <c r="FP122" s="260"/>
      <c r="FQ122" s="260"/>
      <c r="FR122" s="260"/>
      <c r="FS122" s="260"/>
      <c r="FT122" s="260"/>
      <c r="FU122" s="260"/>
      <c r="FV122" s="260"/>
      <c r="FW122" s="260"/>
      <c r="FX122" s="260"/>
      <c r="FY122" s="260"/>
      <c r="FZ122" s="260"/>
      <c r="GA122" s="260"/>
      <c r="GB122" s="260"/>
      <c r="GC122" s="260"/>
      <c r="GD122" s="260"/>
      <c r="GE122" s="260"/>
      <c r="GF122" s="260"/>
      <c r="GG122" s="260"/>
      <c r="GH122" s="260"/>
      <c r="GI122" s="260"/>
      <c r="GJ122" s="260"/>
      <c r="GK122" s="260"/>
      <c r="GL122" s="260"/>
      <c r="GM122" s="260"/>
      <c r="GN122" s="260"/>
      <c r="GO122" s="260"/>
      <c r="GP122" s="260"/>
      <c r="GQ122" s="260"/>
      <c r="GR122" s="260"/>
      <c r="GS122" s="260"/>
      <c r="GT122" s="260"/>
      <c r="GU122" s="260"/>
      <c r="GV122" s="260"/>
      <c r="GW122" s="260"/>
      <c r="GX122" s="260"/>
      <c r="GY122" s="260"/>
      <c r="GZ122" s="260"/>
      <c r="HA122" s="260"/>
      <c r="HB122" s="260"/>
      <c r="HC122" s="260"/>
      <c r="HD122" s="260"/>
      <c r="HE122" s="260"/>
      <c r="HF122" s="260"/>
      <c r="HG122" s="260"/>
      <c r="HH122" s="260"/>
      <c r="HI122" s="260"/>
      <c r="HJ122" s="260"/>
      <c r="HK122" s="260"/>
      <c r="HL122" s="260"/>
      <c r="HM122" s="260"/>
      <c r="HN122" s="260"/>
      <c r="HO122" s="260"/>
      <c r="HP122" s="260"/>
      <c r="HQ122" s="260"/>
      <c r="HR122" s="260"/>
      <c r="HS122" s="260"/>
      <c r="HT122" s="260"/>
      <c r="HU122" s="260"/>
      <c r="HV122" s="260"/>
      <c r="HW122" s="260"/>
      <c r="HX122" s="260"/>
      <c r="HY122" s="260"/>
      <c r="HZ122" s="260"/>
      <c r="IA122" s="260"/>
      <c r="IB122" s="260"/>
      <c r="IC122" s="260"/>
      <c r="ID122" s="260"/>
      <c r="IE122" s="260"/>
      <c r="IF122" s="260"/>
      <c r="IG122" s="260"/>
      <c r="IH122" s="260"/>
      <c r="II122" s="260"/>
      <c r="IJ122" s="260"/>
      <c r="IK122" s="260"/>
      <c r="IL122" s="260"/>
      <c r="IM122" s="260"/>
      <c r="IN122" s="260"/>
    </row>
    <row r="123" spans="1:248" s="36" customFormat="1" ht="15.75" customHeight="1">
      <c r="A123" s="198"/>
      <c r="B123" s="371" t="s">
        <v>1083</v>
      </c>
      <c r="C123" s="198" t="s">
        <v>1113</v>
      </c>
      <c r="D123" s="198"/>
      <c r="E123" s="465">
        <v>417</v>
      </c>
      <c r="F123" s="198"/>
      <c r="G123" s="465"/>
      <c r="H123" s="198"/>
      <c r="I123" s="16">
        <v>7510945741</v>
      </c>
      <c r="J123" s="17"/>
      <c r="K123" s="16">
        <v>7370883419</v>
      </c>
      <c r="L123" s="251">
        <f>I123-K123</f>
        <v>140062322</v>
      </c>
      <c r="M123" s="694">
        <f>L123/K123</f>
        <v>0.019002107893737668</v>
      </c>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260"/>
      <c r="BY123" s="260"/>
      <c r="BZ123" s="260"/>
      <c r="CA123" s="260"/>
      <c r="CB123" s="260"/>
      <c r="CC123" s="260"/>
      <c r="CD123" s="260"/>
      <c r="CE123" s="260"/>
      <c r="CF123" s="260"/>
      <c r="CG123" s="260"/>
      <c r="CH123" s="260"/>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0"/>
      <c r="DF123" s="260"/>
      <c r="DG123" s="260"/>
      <c r="DH123" s="260"/>
      <c r="DI123" s="260"/>
      <c r="DJ123" s="260"/>
      <c r="DK123" s="260"/>
      <c r="DL123" s="260"/>
      <c r="DM123" s="260"/>
      <c r="DN123" s="260"/>
      <c r="DO123" s="260"/>
      <c r="DP123" s="260"/>
      <c r="DQ123" s="260"/>
      <c r="DR123" s="260"/>
      <c r="DS123" s="260"/>
      <c r="DT123" s="260"/>
      <c r="DU123" s="260"/>
      <c r="DV123" s="260"/>
      <c r="DW123" s="260"/>
      <c r="DX123" s="260"/>
      <c r="DY123" s="260"/>
      <c r="DZ123" s="260"/>
      <c r="EA123" s="260"/>
      <c r="EB123" s="260"/>
      <c r="EC123" s="260"/>
      <c r="ED123" s="260"/>
      <c r="EE123" s="260"/>
      <c r="EF123" s="260"/>
      <c r="EG123" s="260"/>
      <c r="EH123" s="260"/>
      <c r="EI123" s="260"/>
      <c r="EJ123" s="260"/>
      <c r="EK123" s="260"/>
      <c r="EL123" s="260"/>
      <c r="EM123" s="260"/>
      <c r="EN123" s="260"/>
      <c r="EO123" s="260"/>
      <c r="EP123" s="260"/>
      <c r="EQ123" s="260"/>
      <c r="ER123" s="260"/>
      <c r="ES123" s="260"/>
      <c r="ET123" s="260"/>
      <c r="EU123" s="260"/>
      <c r="EV123" s="260"/>
      <c r="EW123" s="260"/>
      <c r="EX123" s="260"/>
      <c r="EY123" s="260"/>
      <c r="EZ123" s="260"/>
      <c r="FA123" s="260"/>
      <c r="FB123" s="260"/>
      <c r="FC123" s="260"/>
      <c r="FD123" s="260"/>
      <c r="FE123" s="260"/>
      <c r="FF123" s="260"/>
      <c r="FG123" s="260"/>
      <c r="FH123" s="260"/>
      <c r="FI123" s="260"/>
      <c r="FJ123" s="260"/>
      <c r="FK123" s="260"/>
      <c r="FL123" s="260"/>
      <c r="FM123" s="260"/>
      <c r="FN123" s="260"/>
      <c r="FO123" s="260"/>
      <c r="FP123" s="260"/>
      <c r="FQ123" s="260"/>
      <c r="FR123" s="260"/>
      <c r="FS123" s="260"/>
      <c r="FT123" s="260"/>
      <c r="FU123" s="260"/>
      <c r="FV123" s="260"/>
      <c r="FW123" s="260"/>
      <c r="FX123" s="260"/>
      <c r="FY123" s="260"/>
      <c r="FZ123" s="260"/>
      <c r="GA123" s="260"/>
      <c r="GB123" s="260"/>
      <c r="GC123" s="260"/>
      <c r="GD123" s="260"/>
      <c r="GE123" s="260"/>
      <c r="GF123" s="260"/>
      <c r="GG123" s="260"/>
      <c r="GH123" s="260"/>
      <c r="GI123" s="260"/>
      <c r="GJ123" s="260"/>
      <c r="GK123" s="260"/>
      <c r="GL123" s="260"/>
      <c r="GM123" s="260"/>
      <c r="GN123" s="260"/>
      <c r="GO123" s="260"/>
      <c r="GP123" s="260"/>
      <c r="GQ123" s="260"/>
      <c r="GR123" s="260"/>
      <c r="GS123" s="260"/>
      <c r="GT123" s="260"/>
      <c r="GU123" s="260"/>
      <c r="GV123" s="260"/>
      <c r="GW123" s="260"/>
      <c r="GX123" s="260"/>
      <c r="GY123" s="260"/>
      <c r="GZ123" s="260"/>
      <c r="HA123" s="260"/>
      <c r="HB123" s="260"/>
      <c r="HC123" s="260"/>
      <c r="HD123" s="260"/>
      <c r="HE123" s="260"/>
      <c r="HF123" s="260"/>
      <c r="HG123" s="260"/>
      <c r="HH123" s="260"/>
      <c r="HI123" s="260"/>
      <c r="HJ123" s="260"/>
      <c r="HK123" s="260"/>
      <c r="HL123" s="260"/>
      <c r="HM123" s="260"/>
      <c r="HN123" s="260"/>
      <c r="HO123" s="260"/>
      <c r="HP123" s="260"/>
      <c r="HQ123" s="260"/>
      <c r="HR123" s="260"/>
      <c r="HS123" s="260"/>
      <c r="HT123" s="260"/>
      <c r="HU123" s="260"/>
      <c r="HV123" s="260"/>
      <c r="HW123" s="260"/>
      <c r="HX123" s="260"/>
      <c r="HY123" s="260"/>
      <c r="HZ123" s="260"/>
      <c r="IA123" s="260"/>
      <c r="IB123" s="260"/>
      <c r="IC123" s="260"/>
      <c r="ID123" s="260"/>
      <c r="IE123" s="260"/>
      <c r="IF123" s="260"/>
      <c r="IG123" s="260"/>
      <c r="IH123" s="260"/>
      <c r="II123" s="260"/>
      <c r="IJ123" s="260"/>
      <c r="IK123" s="260"/>
      <c r="IL123" s="260"/>
      <c r="IM123" s="260"/>
      <c r="IN123" s="260"/>
    </row>
    <row r="124" spans="1:248" s="36" customFormat="1" ht="15.75" customHeight="1">
      <c r="A124" s="198"/>
      <c r="B124" s="371" t="s">
        <v>1085</v>
      </c>
      <c r="C124" s="198" t="s">
        <v>1114</v>
      </c>
      <c r="D124" s="198"/>
      <c r="E124" s="465">
        <v>418</v>
      </c>
      <c r="F124" s="198"/>
      <c r="G124" s="465"/>
      <c r="H124" s="198"/>
      <c r="I124" s="16">
        <v>4027072632</v>
      </c>
      <c r="J124" s="17"/>
      <c r="K124" s="16">
        <v>3957041471</v>
      </c>
      <c r="L124" s="251">
        <f>I124-K124</f>
        <v>70031161</v>
      </c>
      <c r="M124" s="694">
        <f>L124/K124</f>
        <v>0.017697858744528686</v>
      </c>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c r="BT124" s="260"/>
      <c r="BU124" s="260"/>
      <c r="BV124" s="260"/>
      <c r="BW124" s="260"/>
      <c r="BX124" s="260"/>
      <c r="BY124" s="260"/>
      <c r="BZ124" s="260"/>
      <c r="CA124" s="260"/>
      <c r="CB124" s="260"/>
      <c r="CC124" s="260"/>
      <c r="CD124" s="260"/>
      <c r="CE124" s="260"/>
      <c r="CF124" s="260"/>
      <c r="CG124" s="260"/>
      <c r="CH124" s="260"/>
      <c r="CI124" s="260"/>
      <c r="CJ124" s="260"/>
      <c r="CK124" s="260"/>
      <c r="CL124" s="260"/>
      <c r="CM124" s="260"/>
      <c r="CN124" s="260"/>
      <c r="CO124" s="260"/>
      <c r="CP124" s="260"/>
      <c r="CQ124" s="260"/>
      <c r="CR124" s="260"/>
      <c r="CS124" s="260"/>
      <c r="CT124" s="260"/>
      <c r="CU124" s="260"/>
      <c r="CV124" s="260"/>
      <c r="CW124" s="260"/>
      <c r="CX124" s="260"/>
      <c r="CY124" s="260"/>
      <c r="CZ124" s="260"/>
      <c r="DA124" s="260"/>
      <c r="DB124" s="260"/>
      <c r="DC124" s="260"/>
      <c r="DD124" s="260"/>
      <c r="DE124" s="260"/>
      <c r="DF124" s="260"/>
      <c r="DG124" s="260"/>
      <c r="DH124" s="260"/>
      <c r="DI124" s="260"/>
      <c r="DJ124" s="260"/>
      <c r="DK124" s="260"/>
      <c r="DL124" s="260"/>
      <c r="DM124" s="260"/>
      <c r="DN124" s="260"/>
      <c r="DO124" s="260"/>
      <c r="DP124" s="260"/>
      <c r="DQ124" s="260"/>
      <c r="DR124" s="260"/>
      <c r="DS124" s="260"/>
      <c r="DT124" s="260"/>
      <c r="DU124" s="260"/>
      <c r="DV124" s="260"/>
      <c r="DW124" s="260"/>
      <c r="DX124" s="260"/>
      <c r="DY124" s="260"/>
      <c r="DZ124" s="260"/>
      <c r="EA124" s="260"/>
      <c r="EB124" s="260"/>
      <c r="EC124" s="260"/>
      <c r="ED124" s="260"/>
      <c r="EE124" s="260"/>
      <c r="EF124" s="260"/>
      <c r="EG124" s="260"/>
      <c r="EH124" s="260"/>
      <c r="EI124" s="260"/>
      <c r="EJ124" s="260"/>
      <c r="EK124" s="260"/>
      <c r="EL124" s="260"/>
      <c r="EM124" s="260"/>
      <c r="EN124" s="260"/>
      <c r="EO124" s="260"/>
      <c r="EP124" s="260"/>
      <c r="EQ124" s="260"/>
      <c r="ER124" s="260"/>
      <c r="ES124" s="260"/>
      <c r="ET124" s="260"/>
      <c r="EU124" s="260"/>
      <c r="EV124" s="260"/>
      <c r="EW124" s="260"/>
      <c r="EX124" s="260"/>
      <c r="EY124" s="260"/>
      <c r="EZ124" s="260"/>
      <c r="FA124" s="260"/>
      <c r="FB124" s="260"/>
      <c r="FC124" s="260"/>
      <c r="FD124" s="260"/>
      <c r="FE124" s="260"/>
      <c r="FF124" s="260"/>
      <c r="FG124" s="260"/>
      <c r="FH124" s="260"/>
      <c r="FI124" s="260"/>
      <c r="FJ124" s="260"/>
      <c r="FK124" s="260"/>
      <c r="FL124" s="260"/>
      <c r="FM124" s="260"/>
      <c r="FN124" s="260"/>
      <c r="FO124" s="260"/>
      <c r="FP124" s="260"/>
      <c r="FQ124" s="260"/>
      <c r="FR124" s="260"/>
      <c r="FS124" s="260"/>
      <c r="FT124" s="260"/>
      <c r="FU124" s="260"/>
      <c r="FV124" s="260"/>
      <c r="FW124" s="260"/>
      <c r="FX124" s="260"/>
      <c r="FY124" s="260"/>
      <c r="FZ124" s="260"/>
      <c r="GA124" s="260"/>
      <c r="GB124" s="260"/>
      <c r="GC124" s="260"/>
      <c r="GD124" s="260"/>
      <c r="GE124" s="260"/>
      <c r="GF124" s="260"/>
      <c r="GG124" s="260"/>
      <c r="GH124" s="260"/>
      <c r="GI124" s="260"/>
      <c r="GJ124" s="260"/>
      <c r="GK124" s="260"/>
      <c r="GL124" s="260"/>
      <c r="GM124" s="260"/>
      <c r="GN124" s="260"/>
      <c r="GO124" s="260"/>
      <c r="GP124" s="260"/>
      <c r="GQ124" s="260"/>
      <c r="GR124" s="260"/>
      <c r="GS124" s="260"/>
      <c r="GT124" s="260"/>
      <c r="GU124" s="260"/>
      <c r="GV124" s="260"/>
      <c r="GW124" s="260"/>
      <c r="GX124" s="260"/>
      <c r="GY124" s="260"/>
      <c r="GZ124" s="260"/>
      <c r="HA124" s="260"/>
      <c r="HB124" s="260"/>
      <c r="HC124" s="260"/>
      <c r="HD124" s="260"/>
      <c r="HE124" s="260"/>
      <c r="HF124" s="260"/>
      <c r="HG124" s="260"/>
      <c r="HH124" s="260"/>
      <c r="HI124" s="260"/>
      <c r="HJ124" s="260"/>
      <c r="HK124" s="260"/>
      <c r="HL124" s="260"/>
      <c r="HM124" s="260"/>
      <c r="HN124" s="260"/>
      <c r="HO124" s="260"/>
      <c r="HP124" s="260"/>
      <c r="HQ124" s="260"/>
      <c r="HR124" s="260"/>
      <c r="HS124" s="260"/>
      <c r="HT124" s="260"/>
      <c r="HU124" s="260"/>
      <c r="HV124" s="260"/>
      <c r="HW124" s="260"/>
      <c r="HX124" s="260"/>
      <c r="HY124" s="260"/>
      <c r="HZ124" s="260"/>
      <c r="IA124" s="260"/>
      <c r="IB124" s="260"/>
      <c r="IC124" s="260"/>
      <c r="ID124" s="260"/>
      <c r="IE124" s="260"/>
      <c r="IF124" s="260"/>
      <c r="IG124" s="260"/>
      <c r="IH124" s="260"/>
      <c r="II124" s="260"/>
      <c r="IJ124" s="260"/>
      <c r="IK124" s="260"/>
      <c r="IL124" s="260"/>
      <c r="IM124" s="260"/>
      <c r="IN124" s="260"/>
    </row>
    <row r="125" spans="1:248" s="36" customFormat="1" ht="15.75" customHeight="1">
      <c r="A125" s="198"/>
      <c r="B125" s="371" t="s">
        <v>1087</v>
      </c>
      <c r="C125" s="198" t="s">
        <v>1115</v>
      </c>
      <c r="D125" s="198"/>
      <c r="E125" s="465">
        <v>419</v>
      </c>
      <c r="F125" s="198"/>
      <c r="G125" s="465"/>
      <c r="H125" s="198"/>
      <c r="I125" s="16">
        <v>0</v>
      </c>
      <c r="J125" s="17"/>
      <c r="K125" s="16">
        <v>0</v>
      </c>
      <c r="L125" s="251"/>
      <c r="M125" s="694"/>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0"/>
      <c r="BP125" s="260"/>
      <c r="BQ125" s="260"/>
      <c r="BR125" s="260"/>
      <c r="BS125" s="260"/>
      <c r="BT125" s="260"/>
      <c r="BU125" s="260"/>
      <c r="BV125" s="260"/>
      <c r="BW125" s="260"/>
      <c r="BX125" s="260"/>
      <c r="BY125" s="260"/>
      <c r="BZ125" s="260"/>
      <c r="CA125" s="260"/>
      <c r="CB125" s="260"/>
      <c r="CC125" s="260"/>
      <c r="CD125" s="260"/>
      <c r="CE125" s="260"/>
      <c r="CF125" s="260"/>
      <c r="CG125" s="260"/>
      <c r="CH125" s="260"/>
      <c r="CI125" s="260"/>
      <c r="CJ125" s="260"/>
      <c r="CK125" s="260"/>
      <c r="CL125" s="260"/>
      <c r="CM125" s="260"/>
      <c r="CN125" s="260"/>
      <c r="CO125" s="260"/>
      <c r="CP125" s="260"/>
      <c r="CQ125" s="260"/>
      <c r="CR125" s="260"/>
      <c r="CS125" s="260"/>
      <c r="CT125" s="260"/>
      <c r="CU125" s="260"/>
      <c r="CV125" s="260"/>
      <c r="CW125" s="260"/>
      <c r="CX125" s="260"/>
      <c r="CY125" s="260"/>
      <c r="CZ125" s="260"/>
      <c r="DA125" s="260"/>
      <c r="DB125" s="260"/>
      <c r="DC125" s="260"/>
      <c r="DD125" s="260"/>
      <c r="DE125" s="260"/>
      <c r="DF125" s="260"/>
      <c r="DG125" s="260"/>
      <c r="DH125" s="260"/>
      <c r="DI125" s="260"/>
      <c r="DJ125" s="260"/>
      <c r="DK125" s="260"/>
      <c r="DL125" s="260"/>
      <c r="DM125" s="260"/>
      <c r="DN125" s="260"/>
      <c r="DO125" s="260"/>
      <c r="DP125" s="260"/>
      <c r="DQ125" s="260"/>
      <c r="DR125" s="260"/>
      <c r="DS125" s="260"/>
      <c r="DT125" s="260"/>
      <c r="DU125" s="260"/>
      <c r="DV125" s="260"/>
      <c r="DW125" s="260"/>
      <c r="DX125" s="260"/>
      <c r="DY125" s="260"/>
      <c r="DZ125" s="260"/>
      <c r="EA125" s="260"/>
      <c r="EB125" s="260"/>
      <c r="EC125" s="260"/>
      <c r="ED125" s="260"/>
      <c r="EE125" s="260"/>
      <c r="EF125" s="260"/>
      <c r="EG125" s="260"/>
      <c r="EH125" s="260"/>
      <c r="EI125" s="260"/>
      <c r="EJ125" s="260"/>
      <c r="EK125" s="260"/>
      <c r="EL125" s="260"/>
      <c r="EM125" s="260"/>
      <c r="EN125" s="260"/>
      <c r="EO125" s="260"/>
      <c r="EP125" s="260"/>
      <c r="EQ125" s="260"/>
      <c r="ER125" s="260"/>
      <c r="ES125" s="260"/>
      <c r="ET125" s="260"/>
      <c r="EU125" s="260"/>
      <c r="EV125" s="260"/>
      <c r="EW125" s="260"/>
      <c r="EX125" s="260"/>
      <c r="EY125" s="260"/>
      <c r="EZ125" s="260"/>
      <c r="FA125" s="260"/>
      <c r="FB125" s="260"/>
      <c r="FC125" s="260"/>
      <c r="FD125" s="260"/>
      <c r="FE125" s="260"/>
      <c r="FF125" s="260"/>
      <c r="FG125" s="260"/>
      <c r="FH125" s="260"/>
      <c r="FI125" s="260"/>
      <c r="FJ125" s="260"/>
      <c r="FK125" s="260"/>
      <c r="FL125" s="260"/>
      <c r="FM125" s="260"/>
      <c r="FN125" s="260"/>
      <c r="FO125" s="260"/>
      <c r="FP125" s="260"/>
      <c r="FQ125" s="260"/>
      <c r="FR125" s="260"/>
      <c r="FS125" s="260"/>
      <c r="FT125" s="260"/>
      <c r="FU125" s="260"/>
      <c r="FV125" s="260"/>
      <c r="FW125" s="260"/>
      <c r="FX125" s="260"/>
      <c r="FY125" s="260"/>
      <c r="FZ125" s="260"/>
      <c r="GA125" s="260"/>
      <c r="GB125" s="260"/>
      <c r="GC125" s="260"/>
      <c r="GD125" s="260"/>
      <c r="GE125" s="260"/>
      <c r="GF125" s="260"/>
      <c r="GG125" s="260"/>
      <c r="GH125" s="260"/>
      <c r="GI125" s="260"/>
      <c r="GJ125" s="260"/>
      <c r="GK125" s="260"/>
      <c r="GL125" s="260"/>
      <c r="GM125" s="260"/>
      <c r="GN125" s="260"/>
      <c r="GO125" s="260"/>
      <c r="GP125" s="260"/>
      <c r="GQ125" s="260"/>
      <c r="GR125" s="260"/>
      <c r="GS125" s="260"/>
      <c r="GT125" s="260"/>
      <c r="GU125" s="260"/>
      <c r="GV125" s="260"/>
      <c r="GW125" s="260"/>
      <c r="GX125" s="260"/>
      <c r="GY125" s="260"/>
      <c r="GZ125" s="260"/>
      <c r="HA125" s="260"/>
      <c r="HB125" s="260"/>
      <c r="HC125" s="260"/>
      <c r="HD125" s="260"/>
      <c r="HE125" s="260"/>
      <c r="HF125" s="260"/>
      <c r="HG125" s="260"/>
      <c r="HH125" s="260"/>
      <c r="HI125" s="260"/>
      <c r="HJ125" s="260"/>
      <c r="HK125" s="260"/>
      <c r="HL125" s="260"/>
      <c r="HM125" s="260"/>
      <c r="HN125" s="260"/>
      <c r="HO125" s="260"/>
      <c r="HP125" s="260"/>
      <c r="HQ125" s="260"/>
      <c r="HR125" s="260"/>
      <c r="HS125" s="260"/>
      <c r="HT125" s="260"/>
      <c r="HU125" s="260"/>
      <c r="HV125" s="260"/>
      <c r="HW125" s="260"/>
      <c r="HX125" s="260"/>
      <c r="HY125" s="260"/>
      <c r="HZ125" s="260"/>
      <c r="IA125" s="260"/>
      <c r="IB125" s="260"/>
      <c r="IC125" s="260"/>
      <c r="ID125" s="260"/>
      <c r="IE125" s="260"/>
      <c r="IF125" s="260"/>
      <c r="IG125" s="260"/>
      <c r="IH125" s="260"/>
      <c r="II125" s="260"/>
      <c r="IJ125" s="260"/>
      <c r="IK125" s="260"/>
      <c r="IL125" s="260"/>
      <c r="IM125" s="260"/>
      <c r="IN125" s="260"/>
    </row>
    <row r="126" spans="1:248" s="36" customFormat="1" ht="15.75" customHeight="1">
      <c r="A126" s="198"/>
      <c r="B126" s="371" t="s">
        <v>1089</v>
      </c>
      <c r="C126" s="198" t="s">
        <v>621</v>
      </c>
      <c r="D126" s="198"/>
      <c r="E126" s="465">
        <v>420</v>
      </c>
      <c r="F126" s="198"/>
      <c r="G126" s="465"/>
      <c r="H126" s="198"/>
      <c r="I126" s="16">
        <v>22699518265</v>
      </c>
      <c r="J126" s="17"/>
      <c r="K126" s="16">
        <v>35535056990.72</v>
      </c>
      <c r="L126" s="251">
        <f>I126-K126</f>
        <v>-12835538725.720001</v>
      </c>
      <c r="M126" s="694">
        <f>L126/K126</f>
        <v>-0.3612077709365151</v>
      </c>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0"/>
      <c r="CE126" s="260"/>
      <c r="CF126" s="260"/>
      <c r="CG126" s="260"/>
      <c r="CH126" s="260"/>
      <c r="CI126" s="260"/>
      <c r="CJ126" s="260"/>
      <c r="CK126" s="260"/>
      <c r="CL126" s="260"/>
      <c r="CM126" s="260"/>
      <c r="CN126" s="260"/>
      <c r="CO126" s="260"/>
      <c r="CP126" s="260"/>
      <c r="CQ126" s="260"/>
      <c r="CR126" s="260"/>
      <c r="CS126" s="260"/>
      <c r="CT126" s="260"/>
      <c r="CU126" s="260"/>
      <c r="CV126" s="260"/>
      <c r="CW126" s="260"/>
      <c r="CX126" s="260"/>
      <c r="CY126" s="260"/>
      <c r="CZ126" s="260"/>
      <c r="DA126" s="260"/>
      <c r="DB126" s="260"/>
      <c r="DC126" s="260"/>
      <c r="DD126" s="260"/>
      <c r="DE126" s="260"/>
      <c r="DF126" s="260"/>
      <c r="DG126" s="260"/>
      <c r="DH126" s="260"/>
      <c r="DI126" s="260"/>
      <c r="DJ126" s="260"/>
      <c r="DK126" s="260"/>
      <c r="DL126" s="260"/>
      <c r="DM126" s="260"/>
      <c r="DN126" s="260"/>
      <c r="DO126" s="260"/>
      <c r="DP126" s="260"/>
      <c r="DQ126" s="260"/>
      <c r="DR126" s="260"/>
      <c r="DS126" s="260"/>
      <c r="DT126" s="260"/>
      <c r="DU126" s="260"/>
      <c r="DV126" s="260"/>
      <c r="DW126" s="260"/>
      <c r="DX126" s="260"/>
      <c r="DY126" s="260"/>
      <c r="DZ126" s="260"/>
      <c r="EA126" s="260"/>
      <c r="EB126" s="260"/>
      <c r="EC126" s="260"/>
      <c r="ED126" s="260"/>
      <c r="EE126" s="260"/>
      <c r="EF126" s="260"/>
      <c r="EG126" s="260"/>
      <c r="EH126" s="260"/>
      <c r="EI126" s="260"/>
      <c r="EJ126" s="260"/>
      <c r="EK126" s="260"/>
      <c r="EL126" s="260"/>
      <c r="EM126" s="260"/>
      <c r="EN126" s="260"/>
      <c r="EO126" s="260"/>
      <c r="EP126" s="260"/>
      <c r="EQ126" s="260"/>
      <c r="ER126" s="260"/>
      <c r="ES126" s="260"/>
      <c r="ET126" s="260"/>
      <c r="EU126" s="260"/>
      <c r="EV126" s="260"/>
      <c r="EW126" s="260"/>
      <c r="EX126" s="260"/>
      <c r="EY126" s="260"/>
      <c r="EZ126" s="260"/>
      <c r="FA126" s="260"/>
      <c r="FB126" s="260"/>
      <c r="FC126" s="260"/>
      <c r="FD126" s="260"/>
      <c r="FE126" s="260"/>
      <c r="FF126" s="260"/>
      <c r="FG126" s="260"/>
      <c r="FH126" s="260"/>
      <c r="FI126" s="260"/>
      <c r="FJ126" s="260"/>
      <c r="FK126" s="260"/>
      <c r="FL126" s="260"/>
      <c r="FM126" s="260"/>
      <c r="FN126" s="260"/>
      <c r="FO126" s="260"/>
      <c r="FP126" s="260"/>
      <c r="FQ126" s="260"/>
      <c r="FR126" s="260"/>
      <c r="FS126" s="260"/>
      <c r="FT126" s="260"/>
      <c r="FU126" s="260"/>
      <c r="FV126" s="260"/>
      <c r="FW126" s="260"/>
      <c r="FX126" s="260"/>
      <c r="FY126" s="260"/>
      <c r="FZ126" s="260"/>
      <c r="GA126" s="260"/>
      <c r="GB126" s="260"/>
      <c r="GC126" s="260"/>
      <c r="GD126" s="260"/>
      <c r="GE126" s="260"/>
      <c r="GF126" s="260"/>
      <c r="GG126" s="260"/>
      <c r="GH126" s="260"/>
      <c r="GI126" s="260"/>
      <c r="GJ126" s="260"/>
      <c r="GK126" s="260"/>
      <c r="GL126" s="260"/>
      <c r="GM126" s="260"/>
      <c r="GN126" s="260"/>
      <c r="GO126" s="260"/>
      <c r="GP126" s="260"/>
      <c r="GQ126" s="260"/>
      <c r="GR126" s="260"/>
      <c r="GS126" s="260"/>
      <c r="GT126" s="260"/>
      <c r="GU126" s="260"/>
      <c r="GV126" s="260"/>
      <c r="GW126" s="260"/>
      <c r="GX126" s="260"/>
      <c r="GY126" s="260"/>
      <c r="GZ126" s="260"/>
      <c r="HA126" s="260"/>
      <c r="HB126" s="260"/>
      <c r="HC126" s="260"/>
      <c r="HD126" s="260"/>
      <c r="HE126" s="260"/>
      <c r="HF126" s="260"/>
      <c r="HG126" s="260"/>
      <c r="HH126" s="260"/>
      <c r="HI126" s="260"/>
      <c r="HJ126" s="260"/>
      <c r="HK126" s="260"/>
      <c r="HL126" s="260"/>
      <c r="HM126" s="260"/>
      <c r="HN126" s="260"/>
      <c r="HO126" s="260"/>
      <c r="HP126" s="260"/>
      <c r="HQ126" s="260"/>
      <c r="HR126" s="260"/>
      <c r="HS126" s="260"/>
      <c r="HT126" s="260"/>
      <c r="HU126" s="260"/>
      <c r="HV126" s="260"/>
      <c r="HW126" s="260"/>
      <c r="HX126" s="260"/>
      <c r="HY126" s="260"/>
      <c r="HZ126" s="260"/>
      <c r="IA126" s="260"/>
      <c r="IB126" s="260"/>
      <c r="IC126" s="260"/>
      <c r="ID126" s="260"/>
      <c r="IE126" s="260"/>
      <c r="IF126" s="260"/>
      <c r="IG126" s="260"/>
      <c r="IH126" s="260"/>
      <c r="II126" s="260"/>
      <c r="IJ126" s="260"/>
      <c r="IK126" s="260"/>
      <c r="IL126" s="260"/>
      <c r="IM126" s="260"/>
      <c r="IN126" s="260"/>
    </row>
    <row r="127" spans="1:248" s="36" customFormat="1" ht="15.75" customHeight="1">
      <c r="A127" s="198"/>
      <c r="B127" s="371" t="s">
        <v>1091</v>
      </c>
      <c r="C127" s="198" t="s">
        <v>1116</v>
      </c>
      <c r="D127" s="198"/>
      <c r="E127" s="465">
        <v>421</v>
      </c>
      <c r="F127" s="198"/>
      <c r="G127" s="465"/>
      <c r="H127" s="198"/>
      <c r="I127" s="16">
        <v>0</v>
      </c>
      <c r="J127" s="17"/>
      <c r="K127" s="16">
        <v>0</v>
      </c>
      <c r="L127" s="251"/>
      <c r="M127" s="694"/>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c r="BT127" s="260"/>
      <c r="BU127" s="260"/>
      <c r="BV127" s="260"/>
      <c r="BW127" s="260"/>
      <c r="BX127" s="260"/>
      <c r="BY127" s="260"/>
      <c r="BZ127" s="260"/>
      <c r="CA127" s="260"/>
      <c r="CB127" s="260"/>
      <c r="CC127" s="260"/>
      <c r="CD127" s="260"/>
      <c r="CE127" s="260"/>
      <c r="CF127" s="260"/>
      <c r="CG127" s="260"/>
      <c r="CH127" s="260"/>
      <c r="CI127" s="260"/>
      <c r="CJ127" s="260"/>
      <c r="CK127" s="260"/>
      <c r="CL127" s="260"/>
      <c r="CM127" s="260"/>
      <c r="CN127" s="260"/>
      <c r="CO127" s="260"/>
      <c r="CP127" s="260"/>
      <c r="CQ127" s="260"/>
      <c r="CR127" s="260"/>
      <c r="CS127" s="260"/>
      <c r="CT127" s="260"/>
      <c r="CU127" s="260"/>
      <c r="CV127" s="260"/>
      <c r="CW127" s="260"/>
      <c r="CX127" s="260"/>
      <c r="CY127" s="260"/>
      <c r="CZ127" s="260"/>
      <c r="DA127" s="260"/>
      <c r="DB127" s="260"/>
      <c r="DC127" s="260"/>
      <c r="DD127" s="260"/>
      <c r="DE127" s="260"/>
      <c r="DF127" s="260"/>
      <c r="DG127" s="260"/>
      <c r="DH127" s="260"/>
      <c r="DI127" s="260"/>
      <c r="DJ127" s="260"/>
      <c r="DK127" s="260"/>
      <c r="DL127" s="260"/>
      <c r="DM127" s="260"/>
      <c r="DN127" s="260"/>
      <c r="DO127" s="260"/>
      <c r="DP127" s="260"/>
      <c r="DQ127" s="260"/>
      <c r="DR127" s="260"/>
      <c r="DS127" s="260"/>
      <c r="DT127" s="260"/>
      <c r="DU127" s="260"/>
      <c r="DV127" s="260"/>
      <c r="DW127" s="260"/>
      <c r="DX127" s="260"/>
      <c r="DY127" s="260"/>
      <c r="DZ127" s="260"/>
      <c r="EA127" s="260"/>
      <c r="EB127" s="260"/>
      <c r="EC127" s="260"/>
      <c r="ED127" s="260"/>
      <c r="EE127" s="260"/>
      <c r="EF127" s="260"/>
      <c r="EG127" s="260"/>
      <c r="EH127" s="260"/>
      <c r="EI127" s="260"/>
      <c r="EJ127" s="260"/>
      <c r="EK127" s="260"/>
      <c r="EL127" s="260"/>
      <c r="EM127" s="260"/>
      <c r="EN127" s="260"/>
      <c r="EO127" s="260"/>
      <c r="EP127" s="260"/>
      <c r="EQ127" s="260"/>
      <c r="ER127" s="260"/>
      <c r="ES127" s="260"/>
      <c r="ET127" s="260"/>
      <c r="EU127" s="260"/>
      <c r="EV127" s="260"/>
      <c r="EW127" s="260"/>
      <c r="EX127" s="260"/>
      <c r="EY127" s="260"/>
      <c r="EZ127" s="260"/>
      <c r="FA127" s="260"/>
      <c r="FB127" s="260"/>
      <c r="FC127" s="260"/>
      <c r="FD127" s="260"/>
      <c r="FE127" s="260"/>
      <c r="FF127" s="260"/>
      <c r="FG127" s="260"/>
      <c r="FH127" s="260"/>
      <c r="FI127" s="260"/>
      <c r="FJ127" s="260"/>
      <c r="FK127" s="260"/>
      <c r="FL127" s="260"/>
      <c r="FM127" s="260"/>
      <c r="FN127" s="260"/>
      <c r="FO127" s="260"/>
      <c r="FP127" s="260"/>
      <c r="FQ127" s="260"/>
      <c r="FR127" s="260"/>
      <c r="FS127" s="260"/>
      <c r="FT127" s="260"/>
      <c r="FU127" s="260"/>
      <c r="FV127" s="260"/>
      <c r="FW127" s="260"/>
      <c r="FX127" s="260"/>
      <c r="FY127" s="260"/>
      <c r="FZ127" s="260"/>
      <c r="GA127" s="260"/>
      <c r="GB127" s="260"/>
      <c r="GC127" s="260"/>
      <c r="GD127" s="260"/>
      <c r="GE127" s="260"/>
      <c r="GF127" s="260"/>
      <c r="GG127" s="260"/>
      <c r="GH127" s="260"/>
      <c r="GI127" s="260"/>
      <c r="GJ127" s="260"/>
      <c r="GK127" s="260"/>
      <c r="GL127" s="260"/>
      <c r="GM127" s="260"/>
      <c r="GN127" s="260"/>
      <c r="GO127" s="260"/>
      <c r="GP127" s="260"/>
      <c r="GQ127" s="260"/>
      <c r="GR127" s="260"/>
      <c r="GS127" s="260"/>
      <c r="GT127" s="260"/>
      <c r="GU127" s="260"/>
      <c r="GV127" s="260"/>
      <c r="GW127" s="260"/>
      <c r="GX127" s="260"/>
      <c r="GY127" s="260"/>
      <c r="GZ127" s="260"/>
      <c r="HA127" s="260"/>
      <c r="HB127" s="260"/>
      <c r="HC127" s="260"/>
      <c r="HD127" s="260"/>
      <c r="HE127" s="260"/>
      <c r="HF127" s="260"/>
      <c r="HG127" s="260"/>
      <c r="HH127" s="260"/>
      <c r="HI127" s="260"/>
      <c r="HJ127" s="260"/>
      <c r="HK127" s="260"/>
      <c r="HL127" s="260"/>
      <c r="HM127" s="260"/>
      <c r="HN127" s="260"/>
      <c r="HO127" s="260"/>
      <c r="HP127" s="260"/>
      <c r="HQ127" s="260"/>
      <c r="HR127" s="260"/>
      <c r="HS127" s="260"/>
      <c r="HT127" s="260"/>
      <c r="HU127" s="260"/>
      <c r="HV127" s="260"/>
      <c r="HW127" s="260"/>
      <c r="HX127" s="260"/>
      <c r="HY127" s="260"/>
      <c r="HZ127" s="260"/>
      <c r="IA127" s="260"/>
      <c r="IB127" s="260"/>
      <c r="IC127" s="260"/>
      <c r="ID127" s="260"/>
      <c r="IE127" s="260"/>
      <c r="IF127" s="260"/>
      <c r="IG127" s="260"/>
      <c r="IH127" s="260"/>
      <c r="II127" s="260"/>
      <c r="IJ127" s="260"/>
      <c r="IK127" s="260"/>
      <c r="IL127" s="260"/>
      <c r="IM127" s="260"/>
      <c r="IN127" s="260"/>
    </row>
    <row r="128" spans="1:248" s="35" customFormat="1" ht="15.75" customHeight="1">
      <c r="A128" s="198"/>
      <c r="B128" s="371" t="s">
        <v>1093</v>
      </c>
      <c r="C128" s="198" t="s">
        <v>1117</v>
      </c>
      <c r="D128" s="198"/>
      <c r="E128" s="465">
        <v>422</v>
      </c>
      <c r="F128" s="198"/>
      <c r="G128" s="465"/>
      <c r="H128" s="198"/>
      <c r="I128" s="16">
        <v>0</v>
      </c>
      <c r="J128" s="17"/>
      <c r="K128" s="16">
        <v>0</v>
      </c>
      <c r="L128" s="251"/>
      <c r="M128" s="694"/>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60"/>
      <c r="BX128" s="260"/>
      <c r="BY128" s="260"/>
      <c r="BZ128" s="260"/>
      <c r="CA128" s="260"/>
      <c r="CB128" s="260"/>
      <c r="CC128" s="260"/>
      <c r="CD128" s="260"/>
      <c r="CE128" s="260"/>
      <c r="CF128" s="260"/>
      <c r="CG128" s="260"/>
      <c r="CH128" s="260"/>
      <c r="CI128" s="260"/>
      <c r="CJ128" s="260"/>
      <c r="CK128" s="260"/>
      <c r="CL128" s="260"/>
      <c r="CM128" s="260"/>
      <c r="CN128" s="260"/>
      <c r="CO128" s="260"/>
      <c r="CP128" s="260"/>
      <c r="CQ128" s="260"/>
      <c r="CR128" s="260"/>
      <c r="CS128" s="260"/>
      <c r="CT128" s="260"/>
      <c r="CU128" s="260"/>
      <c r="CV128" s="260"/>
      <c r="CW128" s="260"/>
      <c r="CX128" s="260"/>
      <c r="CY128" s="260"/>
      <c r="CZ128" s="260"/>
      <c r="DA128" s="260"/>
      <c r="DB128" s="260"/>
      <c r="DC128" s="260"/>
      <c r="DD128" s="260"/>
      <c r="DE128" s="260"/>
      <c r="DF128" s="260"/>
      <c r="DG128" s="260"/>
      <c r="DH128" s="260"/>
      <c r="DI128" s="260"/>
      <c r="DJ128" s="260"/>
      <c r="DK128" s="260"/>
      <c r="DL128" s="260"/>
      <c r="DM128" s="260"/>
      <c r="DN128" s="260"/>
      <c r="DO128" s="260"/>
      <c r="DP128" s="260"/>
      <c r="DQ128" s="260"/>
      <c r="DR128" s="260"/>
      <c r="DS128" s="260"/>
      <c r="DT128" s="260"/>
      <c r="DU128" s="260"/>
      <c r="DV128" s="260"/>
      <c r="DW128" s="260"/>
      <c r="DX128" s="260"/>
      <c r="DY128" s="260"/>
      <c r="DZ128" s="260"/>
      <c r="EA128" s="260"/>
      <c r="EB128" s="260"/>
      <c r="EC128" s="260"/>
      <c r="ED128" s="260"/>
      <c r="EE128" s="260"/>
      <c r="EF128" s="260"/>
      <c r="EG128" s="260"/>
      <c r="EH128" s="260"/>
      <c r="EI128" s="260"/>
      <c r="EJ128" s="260"/>
      <c r="EK128" s="260"/>
      <c r="EL128" s="260"/>
      <c r="EM128" s="260"/>
      <c r="EN128" s="260"/>
      <c r="EO128" s="260"/>
      <c r="EP128" s="260"/>
      <c r="EQ128" s="260"/>
      <c r="ER128" s="260"/>
      <c r="ES128" s="260"/>
      <c r="ET128" s="260"/>
      <c r="EU128" s="260"/>
      <c r="EV128" s="260"/>
      <c r="EW128" s="260"/>
      <c r="EX128" s="260"/>
      <c r="EY128" s="260"/>
      <c r="EZ128" s="260"/>
      <c r="FA128" s="260"/>
      <c r="FB128" s="260"/>
      <c r="FC128" s="260"/>
      <c r="FD128" s="260"/>
      <c r="FE128" s="260"/>
      <c r="FF128" s="260"/>
      <c r="FG128" s="260"/>
      <c r="FH128" s="260"/>
      <c r="FI128" s="260"/>
      <c r="FJ128" s="260"/>
      <c r="FK128" s="260"/>
      <c r="FL128" s="260"/>
      <c r="FM128" s="260"/>
      <c r="FN128" s="260"/>
      <c r="FO128" s="260"/>
      <c r="FP128" s="260"/>
      <c r="FQ128" s="260"/>
      <c r="FR128" s="260"/>
      <c r="FS128" s="260"/>
      <c r="FT128" s="260"/>
      <c r="FU128" s="260"/>
      <c r="FV128" s="260"/>
      <c r="FW128" s="260"/>
      <c r="FX128" s="260"/>
      <c r="FY128" s="260"/>
      <c r="FZ128" s="260"/>
      <c r="GA128" s="260"/>
      <c r="GB128" s="260"/>
      <c r="GC128" s="260"/>
      <c r="GD128" s="260"/>
      <c r="GE128" s="260"/>
      <c r="GF128" s="260"/>
      <c r="GG128" s="260"/>
      <c r="GH128" s="260"/>
      <c r="GI128" s="260"/>
      <c r="GJ128" s="260"/>
      <c r="GK128" s="260"/>
      <c r="GL128" s="260"/>
      <c r="GM128" s="260"/>
      <c r="GN128" s="260"/>
      <c r="GO128" s="260"/>
      <c r="GP128" s="260"/>
      <c r="GQ128" s="260"/>
      <c r="GR128" s="260"/>
      <c r="GS128" s="260"/>
      <c r="GT128" s="260"/>
      <c r="GU128" s="260"/>
      <c r="GV128" s="260"/>
      <c r="GW128" s="260"/>
      <c r="GX128" s="260"/>
      <c r="GY128" s="260"/>
      <c r="GZ128" s="260"/>
      <c r="HA128" s="260"/>
      <c r="HB128" s="260"/>
      <c r="HC128" s="260"/>
      <c r="HD128" s="260"/>
      <c r="HE128" s="260"/>
      <c r="HF128" s="260"/>
      <c r="HG128" s="260"/>
      <c r="HH128" s="260"/>
      <c r="HI128" s="260"/>
      <c r="HJ128" s="260"/>
      <c r="HK128" s="260"/>
      <c r="HL128" s="260"/>
      <c r="HM128" s="260"/>
      <c r="HN128" s="260"/>
      <c r="HO128" s="260"/>
      <c r="HP128" s="260"/>
      <c r="HQ128" s="260"/>
      <c r="HR128" s="260"/>
      <c r="HS128" s="260"/>
      <c r="HT128" s="260"/>
      <c r="HU128" s="260"/>
      <c r="HV128" s="260"/>
      <c r="HW128" s="260"/>
      <c r="HX128" s="260"/>
      <c r="HY128" s="260"/>
      <c r="HZ128" s="260"/>
      <c r="IA128" s="260"/>
      <c r="IB128" s="260"/>
      <c r="IC128" s="260"/>
      <c r="ID128" s="260"/>
      <c r="IE128" s="260"/>
      <c r="IF128" s="260"/>
      <c r="IG128" s="260"/>
      <c r="IH128" s="260"/>
      <c r="II128" s="260"/>
      <c r="IJ128" s="260"/>
      <c r="IK128" s="260"/>
      <c r="IL128" s="260"/>
      <c r="IM128" s="260"/>
      <c r="IN128" s="260"/>
    </row>
    <row r="129" spans="1:248" s="36" customFormat="1" ht="30" customHeight="1">
      <c r="A129" s="186" t="s">
        <v>1055</v>
      </c>
      <c r="B129" s="186" t="s">
        <v>1118</v>
      </c>
      <c r="C129" s="186"/>
      <c r="D129" s="186"/>
      <c r="E129" s="462">
        <v>430</v>
      </c>
      <c r="F129" s="186"/>
      <c r="G129" s="462"/>
      <c r="H129" s="186"/>
      <c r="I129" s="160">
        <f>SUM(I130:I131)</f>
        <v>0</v>
      </c>
      <c r="J129" s="463"/>
      <c r="K129" s="160">
        <f>SUM(K130:K131)</f>
        <v>0</v>
      </c>
      <c r="L129" s="251"/>
      <c r="M129" s="694"/>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c r="BQ129" s="260"/>
      <c r="BR129" s="260"/>
      <c r="BS129" s="260"/>
      <c r="BT129" s="260"/>
      <c r="BU129" s="260"/>
      <c r="BV129" s="260"/>
      <c r="BW129" s="260"/>
      <c r="BX129" s="260"/>
      <c r="BY129" s="260"/>
      <c r="BZ129" s="260"/>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60"/>
      <c r="DQ129" s="260"/>
      <c r="DR129" s="260"/>
      <c r="DS129" s="260"/>
      <c r="DT129" s="260"/>
      <c r="DU129" s="260"/>
      <c r="DV129" s="260"/>
      <c r="DW129" s="260"/>
      <c r="DX129" s="260"/>
      <c r="DY129" s="260"/>
      <c r="DZ129" s="260"/>
      <c r="EA129" s="260"/>
      <c r="EB129" s="260"/>
      <c r="EC129" s="260"/>
      <c r="ED129" s="260"/>
      <c r="EE129" s="260"/>
      <c r="EF129" s="260"/>
      <c r="EG129" s="260"/>
      <c r="EH129" s="260"/>
      <c r="EI129" s="260"/>
      <c r="EJ129" s="260"/>
      <c r="EK129" s="260"/>
      <c r="EL129" s="260"/>
      <c r="EM129" s="260"/>
      <c r="EN129" s="260"/>
      <c r="EO129" s="260"/>
      <c r="EP129" s="260"/>
      <c r="EQ129" s="260"/>
      <c r="ER129" s="260"/>
      <c r="ES129" s="260"/>
      <c r="ET129" s="260"/>
      <c r="EU129" s="260"/>
      <c r="EV129" s="260"/>
      <c r="EW129" s="260"/>
      <c r="EX129" s="260"/>
      <c r="EY129" s="260"/>
      <c r="EZ129" s="260"/>
      <c r="FA129" s="260"/>
      <c r="FB129" s="260"/>
      <c r="FC129" s="260"/>
      <c r="FD129" s="260"/>
      <c r="FE129" s="260"/>
      <c r="FF129" s="260"/>
      <c r="FG129" s="260"/>
      <c r="FH129" s="260"/>
      <c r="FI129" s="260"/>
      <c r="FJ129" s="260"/>
      <c r="FK129" s="260"/>
      <c r="FL129" s="260"/>
      <c r="FM129" s="260"/>
      <c r="FN129" s="260"/>
      <c r="FO129" s="260"/>
      <c r="FP129" s="260"/>
      <c r="FQ129" s="260"/>
      <c r="FR129" s="260"/>
      <c r="FS129" s="260"/>
      <c r="FT129" s="260"/>
      <c r="FU129" s="260"/>
      <c r="FV129" s="260"/>
      <c r="FW129" s="260"/>
      <c r="FX129" s="260"/>
      <c r="FY129" s="260"/>
      <c r="FZ129" s="260"/>
      <c r="GA129" s="260"/>
      <c r="GB129" s="260"/>
      <c r="GC129" s="260"/>
      <c r="GD129" s="260"/>
      <c r="GE129" s="260"/>
      <c r="GF129" s="260"/>
      <c r="GG129" s="260"/>
      <c r="GH129" s="260"/>
      <c r="GI129" s="260"/>
      <c r="GJ129" s="260"/>
      <c r="GK129" s="260"/>
      <c r="GL129" s="260"/>
      <c r="GM129" s="260"/>
      <c r="GN129" s="260"/>
      <c r="GO129" s="260"/>
      <c r="GP129" s="260"/>
      <c r="GQ129" s="260"/>
      <c r="GR129" s="260"/>
      <c r="GS129" s="260"/>
      <c r="GT129" s="260"/>
      <c r="GU129" s="260"/>
      <c r="GV129" s="260"/>
      <c r="GW129" s="260"/>
      <c r="GX129" s="260"/>
      <c r="GY129" s="260"/>
      <c r="GZ129" s="260"/>
      <c r="HA129" s="260"/>
      <c r="HB129" s="260"/>
      <c r="HC129" s="260"/>
      <c r="HD129" s="260"/>
      <c r="HE129" s="260"/>
      <c r="HF129" s="260"/>
      <c r="HG129" s="260"/>
      <c r="HH129" s="260"/>
      <c r="HI129" s="260"/>
      <c r="HJ129" s="260"/>
      <c r="HK129" s="260"/>
      <c r="HL129" s="260"/>
      <c r="HM129" s="260"/>
      <c r="HN129" s="260"/>
      <c r="HO129" s="260"/>
      <c r="HP129" s="260"/>
      <c r="HQ129" s="260"/>
      <c r="HR129" s="260"/>
      <c r="HS129" s="260"/>
      <c r="HT129" s="260"/>
      <c r="HU129" s="260"/>
      <c r="HV129" s="260"/>
      <c r="HW129" s="260"/>
      <c r="HX129" s="260"/>
      <c r="HY129" s="260"/>
      <c r="HZ129" s="260"/>
      <c r="IA129" s="260"/>
      <c r="IB129" s="260"/>
      <c r="IC129" s="260"/>
      <c r="ID129" s="260"/>
      <c r="IE129" s="260"/>
      <c r="IF129" s="260"/>
      <c r="IG129" s="260"/>
      <c r="IH129" s="260"/>
      <c r="II129" s="260"/>
      <c r="IJ129" s="260"/>
      <c r="IK129" s="260"/>
      <c r="IL129" s="260"/>
      <c r="IM129" s="260"/>
      <c r="IN129" s="260"/>
    </row>
    <row r="130" spans="1:248" s="36" customFormat="1" ht="15.75" customHeight="1">
      <c r="A130" s="186"/>
      <c r="B130" s="371" t="s">
        <v>981</v>
      </c>
      <c r="C130" s="198" t="s">
        <v>1119</v>
      </c>
      <c r="D130" s="198"/>
      <c r="E130" s="465">
        <v>432</v>
      </c>
      <c r="F130" s="198"/>
      <c r="G130" s="465"/>
      <c r="H130" s="198"/>
      <c r="I130" s="16">
        <v>0</v>
      </c>
      <c r="J130" s="17"/>
      <c r="K130" s="16">
        <v>0</v>
      </c>
      <c r="L130" s="251"/>
      <c r="M130" s="694"/>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c r="BQ130" s="260"/>
      <c r="BR130" s="260"/>
      <c r="BS130" s="260"/>
      <c r="BT130" s="260"/>
      <c r="BU130" s="260"/>
      <c r="BV130" s="260"/>
      <c r="BW130" s="260"/>
      <c r="BX130" s="260"/>
      <c r="BY130" s="260"/>
      <c r="BZ130" s="260"/>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c r="DL130" s="260"/>
      <c r="DM130" s="260"/>
      <c r="DN130" s="260"/>
      <c r="DO130" s="260"/>
      <c r="DP130" s="260"/>
      <c r="DQ130" s="260"/>
      <c r="DR130" s="260"/>
      <c r="DS130" s="260"/>
      <c r="DT130" s="260"/>
      <c r="DU130" s="260"/>
      <c r="DV130" s="260"/>
      <c r="DW130" s="260"/>
      <c r="DX130" s="260"/>
      <c r="DY130" s="260"/>
      <c r="DZ130" s="260"/>
      <c r="EA130" s="260"/>
      <c r="EB130" s="260"/>
      <c r="EC130" s="260"/>
      <c r="ED130" s="260"/>
      <c r="EE130" s="260"/>
      <c r="EF130" s="260"/>
      <c r="EG130" s="260"/>
      <c r="EH130" s="260"/>
      <c r="EI130" s="260"/>
      <c r="EJ130" s="260"/>
      <c r="EK130" s="260"/>
      <c r="EL130" s="260"/>
      <c r="EM130" s="260"/>
      <c r="EN130" s="260"/>
      <c r="EO130" s="260"/>
      <c r="EP130" s="260"/>
      <c r="EQ130" s="260"/>
      <c r="ER130" s="260"/>
      <c r="ES130" s="260"/>
      <c r="ET130" s="260"/>
      <c r="EU130" s="260"/>
      <c r="EV130" s="260"/>
      <c r="EW130" s="260"/>
      <c r="EX130" s="260"/>
      <c r="EY130" s="260"/>
      <c r="EZ130" s="260"/>
      <c r="FA130" s="260"/>
      <c r="FB130" s="260"/>
      <c r="FC130" s="260"/>
      <c r="FD130" s="260"/>
      <c r="FE130" s="260"/>
      <c r="FF130" s="260"/>
      <c r="FG130" s="260"/>
      <c r="FH130" s="260"/>
      <c r="FI130" s="260"/>
      <c r="FJ130" s="260"/>
      <c r="FK130" s="260"/>
      <c r="FL130" s="260"/>
      <c r="FM130" s="260"/>
      <c r="FN130" s="260"/>
      <c r="FO130" s="260"/>
      <c r="FP130" s="260"/>
      <c r="FQ130" s="260"/>
      <c r="FR130" s="260"/>
      <c r="FS130" s="260"/>
      <c r="FT130" s="260"/>
      <c r="FU130" s="260"/>
      <c r="FV130" s="260"/>
      <c r="FW130" s="260"/>
      <c r="FX130" s="260"/>
      <c r="FY130" s="260"/>
      <c r="FZ130" s="260"/>
      <c r="GA130" s="260"/>
      <c r="GB130" s="260"/>
      <c r="GC130" s="260"/>
      <c r="GD130" s="260"/>
      <c r="GE130" s="260"/>
      <c r="GF130" s="260"/>
      <c r="GG130" s="260"/>
      <c r="GH130" s="260"/>
      <c r="GI130" s="260"/>
      <c r="GJ130" s="260"/>
      <c r="GK130" s="260"/>
      <c r="GL130" s="260"/>
      <c r="GM130" s="260"/>
      <c r="GN130" s="260"/>
      <c r="GO130" s="260"/>
      <c r="GP130" s="260"/>
      <c r="GQ130" s="260"/>
      <c r="GR130" s="260"/>
      <c r="GS130" s="260"/>
      <c r="GT130" s="260"/>
      <c r="GU130" s="260"/>
      <c r="GV130" s="260"/>
      <c r="GW130" s="260"/>
      <c r="GX130" s="260"/>
      <c r="GY130" s="260"/>
      <c r="GZ130" s="260"/>
      <c r="HA130" s="260"/>
      <c r="HB130" s="260"/>
      <c r="HC130" s="260"/>
      <c r="HD130" s="260"/>
      <c r="HE130" s="260"/>
      <c r="HF130" s="260"/>
      <c r="HG130" s="260"/>
      <c r="HH130" s="260"/>
      <c r="HI130" s="260"/>
      <c r="HJ130" s="260"/>
      <c r="HK130" s="260"/>
      <c r="HL130" s="260"/>
      <c r="HM130" s="260"/>
      <c r="HN130" s="260"/>
      <c r="HO130" s="260"/>
      <c r="HP130" s="260"/>
      <c r="HQ130" s="260"/>
      <c r="HR130" s="260"/>
      <c r="HS130" s="260"/>
      <c r="HT130" s="260"/>
      <c r="HU130" s="260"/>
      <c r="HV130" s="260"/>
      <c r="HW130" s="260"/>
      <c r="HX130" s="260"/>
      <c r="HY130" s="260"/>
      <c r="HZ130" s="260"/>
      <c r="IA130" s="260"/>
      <c r="IB130" s="260"/>
      <c r="IC130" s="260"/>
      <c r="ID130" s="260"/>
      <c r="IE130" s="260"/>
      <c r="IF130" s="260"/>
      <c r="IG130" s="260"/>
      <c r="IH130" s="260"/>
      <c r="II130" s="260"/>
      <c r="IJ130" s="260"/>
      <c r="IK130" s="260"/>
      <c r="IL130" s="260"/>
      <c r="IM130" s="260"/>
      <c r="IN130" s="260"/>
    </row>
    <row r="131" spans="1:248" s="36" customFormat="1" ht="15.75" customHeight="1">
      <c r="A131" s="186"/>
      <c r="B131" s="371" t="s">
        <v>984</v>
      </c>
      <c r="C131" s="198" t="s">
        <v>1120</v>
      </c>
      <c r="D131" s="198"/>
      <c r="E131" s="465">
        <v>433</v>
      </c>
      <c r="F131" s="198"/>
      <c r="G131" s="465"/>
      <c r="H131" s="198"/>
      <c r="I131" s="159">
        <v>0</v>
      </c>
      <c r="J131" s="17"/>
      <c r="K131" s="159">
        <v>0</v>
      </c>
      <c r="L131" s="251"/>
      <c r="M131" s="694"/>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c r="BM131" s="260"/>
      <c r="BN131" s="260"/>
      <c r="BO131" s="260"/>
      <c r="BP131" s="260"/>
      <c r="BQ131" s="260"/>
      <c r="BR131" s="260"/>
      <c r="BS131" s="260"/>
      <c r="BT131" s="260"/>
      <c r="BU131" s="260"/>
      <c r="BV131" s="260"/>
      <c r="BW131" s="260"/>
      <c r="BX131" s="260"/>
      <c r="BY131" s="260"/>
      <c r="BZ131" s="260"/>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c r="DL131" s="260"/>
      <c r="DM131" s="260"/>
      <c r="DN131" s="260"/>
      <c r="DO131" s="260"/>
      <c r="DP131" s="260"/>
      <c r="DQ131" s="260"/>
      <c r="DR131" s="260"/>
      <c r="DS131" s="260"/>
      <c r="DT131" s="260"/>
      <c r="DU131" s="260"/>
      <c r="DV131" s="260"/>
      <c r="DW131" s="260"/>
      <c r="DX131" s="260"/>
      <c r="DY131" s="260"/>
      <c r="DZ131" s="260"/>
      <c r="EA131" s="260"/>
      <c r="EB131" s="260"/>
      <c r="EC131" s="260"/>
      <c r="ED131" s="260"/>
      <c r="EE131" s="260"/>
      <c r="EF131" s="260"/>
      <c r="EG131" s="260"/>
      <c r="EH131" s="260"/>
      <c r="EI131" s="260"/>
      <c r="EJ131" s="260"/>
      <c r="EK131" s="260"/>
      <c r="EL131" s="260"/>
      <c r="EM131" s="260"/>
      <c r="EN131" s="260"/>
      <c r="EO131" s="260"/>
      <c r="EP131" s="260"/>
      <c r="EQ131" s="260"/>
      <c r="ER131" s="260"/>
      <c r="ES131" s="260"/>
      <c r="ET131" s="260"/>
      <c r="EU131" s="260"/>
      <c r="EV131" s="260"/>
      <c r="EW131" s="260"/>
      <c r="EX131" s="260"/>
      <c r="EY131" s="260"/>
      <c r="EZ131" s="260"/>
      <c r="FA131" s="260"/>
      <c r="FB131" s="260"/>
      <c r="FC131" s="260"/>
      <c r="FD131" s="260"/>
      <c r="FE131" s="260"/>
      <c r="FF131" s="260"/>
      <c r="FG131" s="260"/>
      <c r="FH131" s="260"/>
      <c r="FI131" s="260"/>
      <c r="FJ131" s="260"/>
      <c r="FK131" s="260"/>
      <c r="FL131" s="260"/>
      <c r="FM131" s="260"/>
      <c r="FN131" s="260"/>
      <c r="FO131" s="260"/>
      <c r="FP131" s="260"/>
      <c r="FQ131" s="260"/>
      <c r="FR131" s="260"/>
      <c r="FS131" s="260"/>
      <c r="FT131" s="260"/>
      <c r="FU131" s="260"/>
      <c r="FV131" s="260"/>
      <c r="FW131" s="260"/>
      <c r="FX131" s="260"/>
      <c r="FY131" s="260"/>
      <c r="FZ131" s="260"/>
      <c r="GA131" s="260"/>
      <c r="GB131" s="260"/>
      <c r="GC131" s="260"/>
      <c r="GD131" s="260"/>
      <c r="GE131" s="260"/>
      <c r="GF131" s="260"/>
      <c r="GG131" s="260"/>
      <c r="GH131" s="260"/>
      <c r="GI131" s="260"/>
      <c r="GJ131" s="260"/>
      <c r="GK131" s="260"/>
      <c r="GL131" s="260"/>
      <c r="GM131" s="260"/>
      <c r="GN131" s="260"/>
      <c r="GO131" s="260"/>
      <c r="GP131" s="260"/>
      <c r="GQ131" s="260"/>
      <c r="GR131" s="260"/>
      <c r="GS131" s="260"/>
      <c r="GT131" s="260"/>
      <c r="GU131" s="260"/>
      <c r="GV131" s="260"/>
      <c r="GW131" s="260"/>
      <c r="GX131" s="260"/>
      <c r="GY131" s="260"/>
      <c r="GZ131" s="260"/>
      <c r="HA131" s="260"/>
      <c r="HB131" s="260"/>
      <c r="HC131" s="260"/>
      <c r="HD131" s="260"/>
      <c r="HE131" s="260"/>
      <c r="HF131" s="260"/>
      <c r="HG131" s="260"/>
      <c r="HH131" s="260"/>
      <c r="HI131" s="260"/>
      <c r="HJ131" s="260"/>
      <c r="HK131" s="260"/>
      <c r="HL131" s="260"/>
      <c r="HM131" s="260"/>
      <c r="HN131" s="260"/>
      <c r="HO131" s="260"/>
      <c r="HP131" s="260"/>
      <c r="HQ131" s="260"/>
      <c r="HR131" s="260"/>
      <c r="HS131" s="260"/>
      <c r="HT131" s="260"/>
      <c r="HU131" s="260"/>
      <c r="HV131" s="260"/>
      <c r="HW131" s="260"/>
      <c r="HX131" s="260"/>
      <c r="HY131" s="260"/>
      <c r="HZ131" s="260"/>
      <c r="IA131" s="260"/>
      <c r="IB131" s="260"/>
      <c r="IC131" s="260"/>
      <c r="ID131" s="260"/>
      <c r="IE131" s="260"/>
      <c r="IF131" s="260"/>
      <c r="IG131" s="260"/>
      <c r="IH131" s="260"/>
      <c r="II131" s="260"/>
      <c r="IJ131" s="260"/>
      <c r="IK131" s="260"/>
      <c r="IL131" s="260"/>
      <c r="IM131" s="260"/>
      <c r="IN131" s="260"/>
    </row>
    <row r="132" spans="1:21" s="477" customFormat="1" ht="30" customHeight="1" thickBot="1">
      <c r="A132" s="198"/>
      <c r="B132" s="464"/>
      <c r="C132" s="474" t="s">
        <v>1121</v>
      </c>
      <c r="D132" s="474"/>
      <c r="E132" s="475">
        <v>440</v>
      </c>
      <c r="F132" s="474"/>
      <c r="G132" s="475"/>
      <c r="H132" s="474"/>
      <c r="I132" s="476">
        <f>I115+I75</f>
        <v>223722146670</v>
      </c>
      <c r="J132" s="463"/>
      <c r="K132" s="476">
        <f>K115+K75</f>
        <v>233492643190.72</v>
      </c>
      <c r="L132" s="95">
        <f>I132-I71</f>
        <v>0.17999267578125</v>
      </c>
      <c r="M132" s="695">
        <f>K132-K71</f>
        <v>0</v>
      </c>
      <c r="N132" s="36"/>
      <c r="O132" s="36"/>
      <c r="P132" s="36"/>
      <c r="Q132" s="36"/>
      <c r="R132" s="36"/>
      <c r="S132" s="36"/>
      <c r="T132" s="36"/>
      <c r="U132" s="36"/>
    </row>
    <row r="133" spans="1:248" s="36" customFormat="1" ht="15" customHeight="1" thickTop="1">
      <c r="A133" s="202"/>
      <c r="B133" s="471"/>
      <c r="C133" s="474"/>
      <c r="D133" s="474"/>
      <c r="E133" s="475"/>
      <c r="F133" s="474"/>
      <c r="G133" s="475"/>
      <c r="H133" s="474"/>
      <c r="I133" s="52"/>
      <c r="J133" s="479"/>
      <c r="K133" s="52"/>
      <c r="M133" s="694"/>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60"/>
      <c r="DQ133" s="260"/>
      <c r="DR133" s="260"/>
      <c r="DS133" s="260"/>
      <c r="DT133" s="260"/>
      <c r="DU133" s="260"/>
      <c r="DV133" s="260"/>
      <c r="DW133" s="260"/>
      <c r="DX133" s="260"/>
      <c r="DY133" s="260"/>
      <c r="DZ133" s="260"/>
      <c r="EA133" s="260"/>
      <c r="EB133" s="260"/>
      <c r="EC133" s="260"/>
      <c r="ED133" s="260"/>
      <c r="EE133" s="260"/>
      <c r="EF133" s="260"/>
      <c r="EG133" s="260"/>
      <c r="EH133" s="260"/>
      <c r="EI133" s="260"/>
      <c r="EJ133" s="260"/>
      <c r="EK133" s="260"/>
      <c r="EL133" s="260"/>
      <c r="EM133" s="260"/>
      <c r="EN133" s="260"/>
      <c r="EO133" s="260"/>
      <c r="EP133" s="260"/>
      <c r="EQ133" s="260"/>
      <c r="ER133" s="260"/>
      <c r="ES133" s="260"/>
      <c r="ET133" s="260"/>
      <c r="EU133" s="260"/>
      <c r="EV133" s="260"/>
      <c r="EW133" s="260"/>
      <c r="EX133" s="260"/>
      <c r="EY133" s="260"/>
      <c r="EZ133" s="260"/>
      <c r="FA133" s="260"/>
      <c r="FB133" s="260"/>
      <c r="FC133" s="260"/>
      <c r="FD133" s="260"/>
      <c r="FE133" s="260"/>
      <c r="FF133" s="260"/>
      <c r="FG133" s="260"/>
      <c r="FH133" s="260"/>
      <c r="FI133" s="260"/>
      <c r="FJ133" s="260"/>
      <c r="FK133" s="260"/>
      <c r="FL133" s="260"/>
      <c r="FM133" s="260"/>
      <c r="FN133" s="260"/>
      <c r="FO133" s="260"/>
      <c r="FP133" s="260"/>
      <c r="FQ133" s="260"/>
      <c r="FR133" s="260"/>
      <c r="FS133" s="260"/>
      <c r="FT133" s="260"/>
      <c r="FU133" s="260"/>
      <c r="FV133" s="260"/>
      <c r="FW133" s="260"/>
      <c r="FX133" s="260"/>
      <c r="FY133" s="260"/>
      <c r="FZ133" s="260"/>
      <c r="GA133" s="260"/>
      <c r="GB133" s="260"/>
      <c r="GC133" s="260"/>
      <c r="GD133" s="260"/>
      <c r="GE133" s="260"/>
      <c r="GF133" s="260"/>
      <c r="GG133" s="260"/>
      <c r="GH133" s="260"/>
      <c r="GI133" s="260"/>
      <c r="GJ133" s="260"/>
      <c r="GK133" s="260"/>
      <c r="GL133" s="260"/>
      <c r="GM133" s="260"/>
      <c r="GN133" s="260"/>
      <c r="GO133" s="260"/>
      <c r="GP133" s="260"/>
      <c r="GQ133" s="260"/>
      <c r="GR133" s="260"/>
      <c r="GS133" s="260"/>
      <c r="GT133" s="260"/>
      <c r="GU133" s="260"/>
      <c r="GV133" s="260"/>
      <c r="GW133" s="260"/>
      <c r="GX133" s="260"/>
      <c r="GY133" s="260"/>
      <c r="GZ133" s="260"/>
      <c r="HA133" s="260"/>
      <c r="HB133" s="260"/>
      <c r="HC133" s="260"/>
      <c r="HD133" s="260"/>
      <c r="HE133" s="260"/>
      <c r="HF133" s="260"/>
      <c r="HG133" s="260"/>
      <c r="HH133" s="260"/>
      <c r="HI133" s="260"/>
      <c r="HJ133" s="260"/>
      <c r="HK133" s="260"/>
      <c r="HL133" s="260"/>
      <c r="HM133" s="260"/>
      <c r="HN133" s="260"/>
      <c r="HO133" s="260"/>
      <c r="HP133" s="260"/>
      <c r="HQ133" s="260"/>
      <c r="HR133" s="260"/>
      <c r="HS133" s="260"/>
      <c r="HT133" s="260"/>
      <c r="HU133" s="260"/>
      <c r="HV133" s="260"/>
      <c r="HW133" s="260"/>
      <c r="HX133" s="260"/>
      <c r="HY133" s="260"/>
      <c r="HZ133" s="260"/>
      <c r="IA133" s="260"/>
      <c r="IB133" s="260"/>
      <c r="IC133" s="260"/>
      <c r="ID133" s="260"/>
      <c r="IE133" s="260"/>
      <c r="IF133" s="260"/>
      <c r="IG133" s="260"/>
      <c r="IH133" s="260"/>
      <c r="II133" s="260"/>
      <c r="IJ133" s="260"/>
      <c r="IK133" s="260"/>
      <c r="IL133" s="260"/>
      <c r="IM133" s="260"/>
      <c r="IN133" s="260"/>
    </row>
    <row r="134" spans="1:248" s="485" customFormat="1" ht="23.25" customHeight="1">
      <c r="A134" s="480"/>
      <c r="B134" s="481" t="s">
        <v>1122</v>
      </c>
      <c r="C134" s="480"/>
      <c r="D134" s="480"/>
      <c r="E134" s="458"/>
      <c r="F134" s="480"/>
      <c r="G134" s="482"/>
      <c r="H134" s="480"/>
      <c r="I134" s="483"/>
      <c r="J134" s="484"/>
      <c r="K134" s="483"/>
      <c r="M134" s="69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486"/>
      <c r="BC134" s="486"/>
      <c r="BD134" s="486"/>
      <c r="BE134" s="486"/>
      <c r="BF134" s="486"/>
      <c r="BG134" s="486"/>
      <c r="BH134" s="486"/>
      <c r="BI134" s="486"/>
      <c r="BJ134" s="486"/>
      <c r="BK134" s="486"/>
      <c r="BL134" s="486"/>
      <c r="BM134" s="486"/>
      <c r="BN134" s="486"/>
      <c r="BO134" s="486"/>
      <c r="BP134" s="486"/>
      <c r="BQ134" s="486"/>
      <c r="BR134" s="486"/>
      <c r="BS134" s="486"/>
      <c r="BT134" s="486"/>
      <c r="BU134" s="486"/>
      <c r="BV134" s="486"/>
      <c r="BW134" s="486"/>
      <c r="BX134" s="486"/>
      <c r="BY134" s="486"/>
      <c r="BZ134" s="486"/>
      <c r="CA134" s="486"/>
      <c r="CB134" s="486"/>
      <c r="CC134" s="486"/>
      <c r="CD134" s="486"/>
      <c r="CE134" s="486"/>
      <c r="CF134" s="486"/>
      <c r="CG134" s="486"/>
      <c r="CH134" s="486"/>
      <c r="CI134" s="486"/>
      <c r="CJ134" s="486"/>
      <c r="CK134" s="486"/>
      <c r="CL134" s="486"/>
      <c r="CM134" s="486"/>
      <c r="CN134" s="486"/>
      <c r="CO134" s="486"/>
      <c r="CP134" s="486"/>
      <c r="CQ134" s="486"/>
      <c r="CR134" s="486"/>
      <c r="CS134" s="486"/>
      <c r="CT134" s="486"/>
      <c r="CU134" s="486"/>
      <c r="CV134" s="486"/>
      <c r="CW134" s="486"/>
      <c r="CX134" s="486"/>
      <c r="CY134" s="486"/>
      <c r="CZ134" s="486"/>
      <c r="DA134" s="486"/>
      <c r="DB134" s="486"/>
      <c r="DC134" s="486"/>
      <c r="DD134" s="486"/>
      <c r="DE134" s="486"/>
      <c r="DF134" s="486"/>
      <c r="DG134" s="486"/>
      <c r="DH134" s="486"/>
      <c r="DI134" s="486"/>
      <c r="DJ134" s="486"/>
      <c r="DK134" s="486"/>
      <c r="DL134" s="486"/>
      <c r="DM134" s="486"/>
      <c r="DN134" s="486"/>
      <c r="DO134" s="486"/>
      <c r="DP134" s="486"/>
      <c r="DQ134" s="486"/>
      <c r="DR134" s="486"/>
      <c r="DS134" s="486"/>
      <c r="DT134" s="486"/>
      <c r="DU134" s="486"/>
      <c r="DV134" s="486"/>
      <c r="DW134" s="486"/>
      <c r="DX134" s="486"/>
      <c r="DY134" s="486"/>
      <c r="DZ134" s="486"/>
      <c r="EA134" s="486"/>
      <c r="EB134" s="486"/>
      <c r="EC134" s="486"/>
      <c r="ED134" s="486"/>
      <c r="EE134" s="486"/>
      <c r="EF134" s="486"/>
      <c r="EG134" s="486"/>
      <c r="EH134" s="486"/>
      <c r="EI134" s="486"/>
      <c r="EJ134" s="486"/>
      <c r="EK134" s="486"/>
      <c r="EL134" s="486"/>
      <c r="EM134" s="486"/>
      <c r="EN134" s="486"/>
      <c r="EO134" s="486"/>
      <c r="EP134" s="486"/>
      <c r="EQ134" s="486"/>
      <c r="ER134" s="486"/>
      <c r="ES134" s="486"/>
      <c r="ET134" s="486"/>
      <c r="EU134" s="486"/>
      <c r="EV134" s="486"/>
      <c r="EW134" s="486"/>
      <c r="EX134" s="486"/>
      <c r="EY134" s="486"/>
      <c r="EZ134" s="486"/>
      <c r="FA134" s="486"/>
      <c r="FB134" s="486"/>
      <c r="FC134" s="486"/>
      <c r="FD134" s="486"/>
      <c r="FE134" s="486"/>
      <c r="FF134" s="486"/>
      <c r="FG134" s="486"/>
      <c r="FH134" s="486"/>
      <c r="FI134" s="486"/>
      <c r="FJ134" s="486"/>
      <c r="FK134" s="486"/>
      <c r="FL134" s="486"/>
      <c r="FM134" s="486"/>
      <c r="FN134" s="486"/>
      <c r="FO134" s="486"/>
      <c r="FP134" s="486"/>
      <c r="FQ134" s="486"/>
      <c r="FR134" s="486"/>
      <c r="FS134" s="486"/>
      <c r="FT134" s="486"/>
      <c r="FU134" s="486"/>
      <c r="FV134" s="486"/>
      <c r="FW134" s="486"/>
      <c r="FX134" s="486"/>
      <c r="FY134" s="486"/>
      <c r="FZ134" s="486"/>
      <c r="GA134" s="486"/>
      <c r="GB134" s="486"/>
      <c r="GC134" s="486"/>
      <c r="GD134" s="486"/>
      <c r="GE134" s="486"/>
      <c r="GF134" s="486"/>
      <c r="GG134" s="486"/>
      <c r="GH134" s="486"/>
      <c r="GI134" s="486"/>
      <c r="GJ134" s="486"/>
      <c r="GK134" s="486"/>
      <c r="GL134" s="486"/>
      <c r="GM134" s="486"/>
      <c r="GN134" s="486"/>
      <c r="GO134" s="486"/>
      <c r="GP134" s="486"/>
      <c r="GQ134" s="486"/>
      <c r="GR134" s="486"/>
      <c r="GS134" s="486"/>
      <c r="GT134" s="486"/>
      <c r="GU134" s="486"/>
      <c r="GV134" s="486"/>
      <c r="GW134" s="486"/>
      <c r="GX134" s="486"/>
      <c r="GY134" s="486"/>
      <c r="GZ134" s="486"/>
      <c r="HA134" s="486"/>
      <c r="HB134" s="486"/>
      <c r="HC134" s="486"/>
      <c r="HD134" s="486"/>
      <c r="HE134" s="486"/>
      <c r="HF134" s="486"/>
      <c r="HG134" s="486"/>
      <c r="HH134" s="486"/>
      <c r="HI134" s="486"/>
      <c r="HJ134" s="486"/>
      <c r="HK134" s="486"/>
      <c r="HL134" s="486"/>
      <c r="HM134" s="486"/>
      <c r="HN134" s="486"/>
      <c r="HO134" s="486"/>
      <c r="HP134" s="486"/>
      <c r="HQ134" s="486"/>
      <c r="HR134" s="486"/>
      <c r="HS134" s="486"/>
      <c r="HT134" s="486"/>
      <c r="HU134" s="486"/>
      <c r="HV134" s="486"/>
      <c r="HW134" s="486"/>
      <c r="HX134" s="486"/>
      <c r="HY134" s="486"/>
      <c r="HZ134" s="486"/>
      <c r="IA134" s="486"/>
      <c r="IB134" s="486"/>
      <c r="IC134" s="486"/>
      <c r="ID134" s="486"/>
      <c r="IE134" s="486"/>
      <c r="IF134" s="486"/>
      <c r="IG134" s="486"/>
      <c r="IH134" s="486"/>
      <c r="II134" s="486"/>
      <c r="IJ134" s="486"/>
      <c r="IK134" s="486"/>
      <c r="IL134" s="486"/>
      <c r="IM134" s="486"/>
      <c r="IN134" s="486"/>
    </row>
    <row r="135" spans="1:248" s="36" customFormat="1" ht="34.5" customHeight="1">
      <c r="A135" s="202"/>
      <c r="B135" s="471"/>
      <c r="C135" s="487" t="s">
        <v>1123</v>
      </c>
      <c r="D135" s="474"/>
      <c r="E135" s="475"/>
      <c r="F135" s="474"/>
      <c r="G135" s="459" t="s">
        <v>66</v>
      </c>
      <c r="H135" s="474"/>
      <c r="I135" s="460" t="s">
        <v>1176</v>
      </c>
      <c r="J135" s="461"/>
      <c r="K135" s="460" t="str">
        <f>'[2]TTC'!D13</f>
        <v>01/01/2012</v>
      </c>
      <c r="M135" s="694"/>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c r="EA135" s="260"/>
      <c r="EB135" s="260"/>
      <c r="EC135" s="260"/>
      <c r="ED135" s="260"/>
      <c r="EE135" s="260"/>
      <c r="EF135" s="260"/>
      <c r="EG135" s="260"/>
      <c r="EH135" s="260"/>
      <c r="EI135" s="260"/>
      <c r="EJ135" s="260"/>
      <c r="EK135" s="260"/>
      <c r="EL135" s="260"/>
      <c r="EM135" s="260"/>
      <c r="EN135" s="260"/>
      <c r="EO135" s="260"/>
      <c r="EP135" s="260"/>
      <c r="EQ135" s="260"/>
      <c r="ER135" s="260"/>
      <c r="ES135" s="260"/>
      <c r="ET135" s="260"/>
      <c r="EU135" s="260"/>
      <c r="EV135" s="260"/>
      <c r="EW135" s="260"/>
      <c r="EX135" s="260"/>
      <c r="EY135" s="260"/>
      <c r="EZ135" s="260"/>
      <c r="FA135" s="260"/>
      <c r="FB135" s="260"/>
      <c r="FC135" s="260"/>
      <c r="FD135" s="260"/>
      <c r="FE135" s="260"/>
      <c r="FF135" s="260"/>
      <c r="FG135" s="260"/>
      <c r="FH135" s="260"/>
      <c r="FI135" s="260"/>
      <c r="FJ135" s="260"/>
      <c r="FK135" s="260"/>
      <c r="FL135" s="260"/>
      <c r="FM135" s="260"/>
      <c r="FN135" s="260"/>
      <c r="FO135" s="260"/>
      <c r="FP135" s="260"/>
      <c r="FQ135" s="260"/>
      <c r="FR135" s="260"/>
      <c r="FS135" s="260"/>
      <c r="FT135" s="260"/>
      <c r="FU135" s="260"/>
      <c r="FV135" s="260"/>
      <c r="FW135" s="260"/>
      <c r="FX135" s="260"/>
      <c r="FY135" s="260"/>
      <c r="FZ135" s="260"/>
      <c r="GA135" s="260"/>
      <c r="GB135" s="260"/>
      <c r="GC135" s="260"/>
      <c r="GD135" s="260"/>
      <c r="GE135" s="260"/>
      <c r="GF135" s="260"/>
      <c r="GG135" s="260"/>
      <c r="GH135" s="260"/>
      <c r="GI135" s="260"/>
      <c r="GJ135" s="260"/>
      <c r="GK135" s="260"/>
      <c r="GL135" s="260"/>
      <c r="GM135" s="260"/>
      <c r="GN135" s="260"/>
      <c r="GO135" s="260"/>
      <c r="GP135" s="260"/>
      <c r="GQ135" s="260"/>
      <c r="GR135" s="260"/>
      <c r="GS135" s="260"/>
      <c r="GT135" s="260"/>
      <c r="GU135" s="260"/>
      <c r="GV135" s="260"/>
      <c r="GW135" s="260"/>
      <c r="GX135" s="260"/>
      <c r="GY135" s="260"/>
      <c r="GZ135" s="260"/>
      <c r="HA135" s="260"/>
      <c r="HB135" s="260"/>
      <c r="HC135" s="260"/>
      <c r="HD135" s="260"/>
      <c r="HE135" s="260"/>
      <c r="HF135" s="260"/>
      <c r="HG135" s="260"/>
      <c r="HH135" s="260"/>
      <c r="HI135" s="260"/>
      <c r="HJ135" s="260"/>
      <c r="HK135" s="260"/>
      <c r="HL135" s="260"/>
      <c r="HM135" s="260"/>
      <c r="HN135" s="260"/>
      <c r="HO135" s="260"/>
      <c r="HP135" s="260"/>
      <c r="HQ135" s="260"/>
      <c r="HR135" s="260"/>
      <c r="HS135" s="260"/>
      <c r="HT135" s="260"/>
      <c r="HU135" s="260"/>
      <c r="HV135" s="260"/>
      <c r="HW135" s="260"/>
      <c r="HX135" s="260"/>
      <c r="HY135" s="260"/>
      <c r="HZ135" s="260"/>
      <c r="IA135" s="260"/>
      <c r="IB135" s="260"/>
      <c r="IC135" s="260"/>
      <c r="ID135" s="260"/>
      <c r="IE135" s="260"/>
      <c r="IF135" s="260"/>
      <c r="IG135" s="260"/>
      <c r="IH135" s="260"/>
      <c r="II135" s="260"/>
      <c r="IJ135" s="260"/>
      <c r="IK135" s="260"/>
      <c r="IL135" s="260"/>
      <c r="IM135" s="260"/>
      <c r="IN135" s="260"/>
    </row>
    <row r="136" spans="1:248" s="36" customFormat="1" ht="15.75" customHeight="1" hidden="1">
      <c r="A136" s="202"/>
      <c r="B136" s="371" t="s">
        <v>981</v>
      </c>
      <c r="C136" s="488" t="s">
        <v>1124</v>
      </c>
      <c r="D136" s="488"/>
      <c r="E136" s="488"/>
      <c r="F136" s="488"/>
      <c r="G136" s="489" t="s">
        <v>1125</v>
      </c>
      <c r="H136" s="488"/>
      <c r="I136" s="52"/>
      <c r="J136" s="490"/>
      <c r="K136" s="52"/>
      <c r="M136" s="694"/>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c r="BQ136" s="260"/>
      <c r="BR136" s="260"/>
      <c r="BS136" s="260"/>
      <c r="BT136" s="260"/>
      <c r="BU136" s="260"/>
      <c r="BV136" s="260"/>
      <c r="BW136" s="260"/>
      <c r="BX136" s="260"/>
      <c r="BY136" s="260"/>
      <c r="BZ136" s="260"/>
      <c r="CA136" s="260"/>
      <c r="CB136" s="260"/>
      <c r="CC136" s="260"/>
      <c r="CD136" s="260"/>
      <c r="CE136" s="260"/>
      <c r="CF136" s="260"/>
      <c r="CG136" s="260"/>
      <c r="CH136" s="260"/>
      <c r="CI136" s="260"/>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0"/>
      <c r="DF136" s="260"/>
      <c r="DG136" s="260"/>
      <c r="DH136" s="260"/>
      <c r="DI136" s="260"/>
      <c r="DJ136" s="260"/>
      <c r="DK136" s="260"/>
      <c r="DL136" s="260"/>
      <c r="DM136" s="260"/>
      <c r="DN136" s="260"/>
      <c r="DO136" s="260"/>
      <c r="DP136" s="260"/>
      <c r="DQ136" s="260"/>
      <c r="DR136" s="260"/>
      <c r="DS136" s="260"/>
      <c r="DT136" s="260"/>
      <c r="DU136" s="260"/>
      <c r="DV136" s="260"/>
      <c r="DW136" s="260"/>
      <c r="DX136" s="260"/>
      <c r="DY136" s="260"/>
      <c r="DZ136" s="260"/>
      <c r="EA136" s="260"/>
      <c r="EB136" s="260"/>
      <c r="EC136" s="260"/>
      <c r="ED136" s="260"/>
      <c r="EE136" s="260"/>
      <c r="EF136" s="260"/>
      <c r="EG136" s="260"/>
      <c r="EH136" s="260"/>
      <c r="EI136" s="260"/>
      <c r="EJ136" s="260"/>
      <c r="EK136" s="260"/>
      <c r="EL136" s="260"/>
      <c r="EM136" s="260"/>
      <c r="EN136" s="260"/>
      <c r="EO136" s="260"/>
      <c r="EP136" s="260"/>
      <c r="EQ136" s="260"/>
      <c r="ER136" s="260"/>
      <c r="ES136" s="260"/>
      <c r="ET136" s="260"/>
      <c r="EU136" s="260"/>
      <c r="EV136" s="260"/>
      <c r="EW136" s="260"/>
      <c r="EX136" s="260"/>
      <c r="EY136" s="260"/>
      <c r="EZ136" s="260"/>
      <c r="FA136" s="260"/>
      <c r="FB136" s="260"/>
      <c r="FC136" s="260"/>
      <c r="FD136" s="260"/>
      <c r="FE136" s="260"/>
      <c r="FF136" s="260"/>
      <c r="FG136" s="260"/>
      <c r="FH136" s="260"/>
      <c r="FI136" s="260"/>
      <c r="FJ136" s="260"/>
      <c r="FK136" s="260"/>
      <c r="FL136" s="260"/>
      <c r="FM136" s="260"/>
      <c r="FN136" s="260"/>
      <c r="FO136" s="260"/>
      <c r="FP136" s="260"/>
      <c r="FQ136" s="260"/>
      <c r="FR136" s="260"/>
      <c r="FS136" s="260"/>
      <c r="FT136" s="260"/>
      <c r="FU136" s="260"/>
      <c r="FV136" s="260"/>
      <c r="FW136" s="260"/>
      <c r="FX136" s="260"/>
      <c r="FY136" s="260"/>
      <c r="FZ136" s="260"/>
      <c r="GA136" s="260"/>
      <c r="GB136" s="260"/>
      <c r="GC136" s="260"/>
      <c r="GD136" s="260"/>
      <c r="GE136" s="260"/>
      <c r="GF136" s="260"/>
      <c r="GG136" s="260"/>
      <c r="GH136" s="260"/>
      <c r="GI136" s="260"/>
      <c r="GJ136" s="260"/>
      <c r="GK136" s="260"/>
      <c r="GL136" s="260"/>
      <c r="GM136" s="260"/>
      <c r="GN136" s="260"/>
      <c r="GO136" s="260"/>
      <c r="GP136" s="260"/>
      <c r="GQ136" s="260"/>
      <c r="GR136" s="260"/>
      <c r="GS136" s="260"/>
      <c r="GT136" s="260"/>
      <c r="GU136" s="260"/>
      <c r="GV136" s="260"/>
      <c r="GW136" s="260"/>
      <c r="GX136" s="260"/>
      <c r="GY136" s="260"/>
      <c r="GZ136" s="260"/>
      <c r="HA136" s="260"/>
      <c r="HB136" s="260"/>
      <c r="HC136" s="260"/>
      <c r="HD136" s="260"/>
      <c r="HE136" s="260"/>
      <c r="HF136" s="260"/>
      <c r="HG136" s="260"/>
      <c r="HH136" s="260"/>
      <c r="HI136" s="260"/>
      <c r="HJ136" s="260"/>
      <c r="HK136" s="260"/>
      <c r="HL136" s="260"/>
      <c r="HM136" s="260"/>
      <c r="HN136" s="260"/>
      <c r="HO136" s="260"/>
      <c r="HP136" s="260"/>
      <c r="HQ136" s="260"/>
      <c r="HR136" s="260"/>
      <c r="HS136" s="260"/>
      <c r="HT136" s="260"/>
      <c r="HU136" s="260"/>
      <c r="HV136" s="260"/>
      <c r="HW136" s="260"/>
      <c r="HX136" s="260"/>
      <c r="HY136" s="260"/>
      <c r="HZ136" s="260"/>
      <c r="IA136" s="260"/>
      <c r="IB136" s="260"/>
      <c r="IC136" s="260"/>
      <c r="ID136" s="260"/>
      <c r="IE136" s="260"/>
      <c r="IF136" s="260"/>
      <c r="IG136" s="260"/>
      <c r="IH136" s="260"/>
      <c r="II136" s="260"/>
      <c r="IJ136" s="260"/>
      <c r="IK136" s="260"/>
      <c r="IL136" s="260"/>
      <c r="IM136" s="260"/>
      <c r="IN136" s="260"/>
    </row>
    <row r="137" spans="1:248" s="36" customFormat="1" ht="15.75" customHeight="1" hidden="1">
      <c r="A137" s="202"/>
      <c r="B137" s="371" t="s">
        <v>984</v>
      </c>
      <c r="C137" s="707" t="s">
        <v>1126</v>
      </c>
      <c r="D137" s="707"/>
      <c r="E137" s="707"/>
      <c r="F137" s="488"/>
      <c r="G137" s="489"/>
      <c r="H137" s="488"/>
      <c r="I137" s="52"/>
      <c r="J137" s="490"/>
      <c r="K137" s="52"/>
      <c r="M137" s="694"/>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0"/>
      <c r="AT137" s="260"/>
      <c r="AU137" s="260"/>
      <c r="AV137" s="260"/>
      <c r="AW137" s="260"/>
      <c r="AX137" s="260"/>
      <c r="AY137" s="260"/>
      <c r="AZ137" s="260"/>
      <c r="BA137" s="260"/>
      <c r="BB137" s="260"/>
      <c r="BC137" s="260"/>
      <c r="BD137" s="260"/>
      <c r="BE137" s="260"/>
      <c r="BF137" s="260"/>
      <c r="BG137" s="260"/>
      <c r="BH137" s="260"/>
      <c r="BI137" s="260"/>
      <c r="BJ137" s="260"/>
      <c r="BK137" s="260"/>
      <c r="BL137" s="260"/>
      <c r="BM137" s="260"/>
      <c r="BN137" s="260"/>
      <c r="BO137" s="260"/>
      <c r="BP137" s="260"/>
      <c r="BQ137" s="260"/>
      <c r="BR137" s="260"/>
      <c r="BS137" s="260"/>
      <c r="BT137" s="260"/>
      <c r="BU137" s="260"/>
      <c r="BV137" s="260"/>
      <c r="BW137" s="260"/>
      <c r="BX137" s="260"/>
      <c r="BY137" s="260"/>
      <c r="BZ137" s="260"/>
      <c r="CA137" s="260"/>
      <c r="CB137" s="260"/>
      <c r="CC137" s="260"/>
      <c r="CD137" s="260"/>
      <c r="CE137" s="260"/>
      <c r="CF137" s="260"/>
      <c r="CG137" s="260"/>
      <c r="CH137" s="260"/>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0"/>
      <c r="DF137" s="260"/>
      <c r="DG137" s="260"/>
      <c r="DH137" s="260"/>
      <c r="DI137" s="260"/>
      <c r="DJ137" s="260"/>
      <c r="DK137" s="260"/>
      <c r="DL137" s="260"/>
      <c r="DM137" s="260"/>
      <c r="DN137" s="260"/>
      <c r="DO137" s="260"/>
      <c r="DP137" s="260"/>
      <c r="DQ137" s="260"/>
      <c r="DR137" s="260"/>
      <c r="DS137" s="260"/>
      <c r="DT137" s="260"/>
      <c r="DU137" s="260"/>
      <c r="DV137" s="260"/>
      <c r="DW137" s="260"/>
      <c r="DX137" s="260"/>
      <c r="DY137" s="260"/>
      <c r="DZ137" s="260"/>
      <c r="EA137" s="260"/>
      <c r="EB137" s="260"/>
      <c r="EC137" s="260"/>
      <c r="ED137" s="260"/>
      <c r="EE137" s="260"/>
      <c r="EF137" s="260"/>
      <c r="EG137" s="260"/>
      <c r="EH137" s="260"/>
      <c r="EI137" s="260"/>
      <c r="EJ137" s="260"/>
      <c r="EK137" s="260"/>
      <c r="EL137" s="260"/>
      <c r="EM137" s="260"/>
      <c r="EN137" s="260"/>
      <c r="EO137" s="260"/>
      <c r="EP137" s="260"/>
      <c r="EQ137" s="260"/>
      <c r="ER137" s="260"/>
      <c r="ES137" s="260"/>
      <c r="ET137" s="260"/>
      <c r="EU137" s="260"/>
      <c r="EV137" s="260"/>
      <c r="EW137" s="260"/>
      <c r="EX137" s="260"/>
      <c r="EY137" s="260"/>
      <c r="EZ137" s="260"/>
      <c r="FA137" s="260"/>
      <c r="FB137" s="260"/>
      <c r="FC137" s="260"/>
      <c r="FD137" s="260"/>
      <c r="FE137" s="260"/>
      <c r="FF137" s="260"/>
      <c r="FG137" s="260"/>
      <c r="FH137" s="260"/>
      <c r="FI137" s="260"/>
      <c r="FJ137" s="260"/>
      <c r="FK137" s="260"/>
      <c r="FL137" s="260"/>
      <c r="FM137" s="260"/>
      <c r="FN137" s="260"/>
      <c r="FO137" s="260"/>
      <c r="FP137" s="260"/>
      <c r="FQ137" s="260"/>
      <c r="FR137" s="260"/>
      <c r="FS137" s="260"/>
      <c r="FT137" s="260"/>
      <c r="FU137" s="260"/>
      <c r="FV137" s="260"/>
      <c r="FW137" s="260"/>
      <c r="FX137" s="260"/>
      <c r="FY137" s="260"/>
      <c r="FZ137" s="260"/>
      <c r="GA137" s="260"/>
      <c r="GB137" s="260"/>
      <c r="GC137" s="260"/>
      <c r="GD137" s="260"/>
      <c r="GE137" s="260"/>
      <c r="GF137" s="260"/>
      <c r="GG137" s="260"/>
      <c r="GH137" s="260"/>
      <c r="GI137" s="260"/>
      <c r="GJ137" s="260"/>
      <c r="GK137" s="260"/>
      <c r="GL137" s="260"/>
      <c r="GM137" s="260"/>
      <c r="GN137" s="260"/>
      <c r="GO137" s="260"/>
      <c r="GP137" s="260"/>
      <c r="GQ137" s="260"/>
      <c r="GR137" s="260"/>
      <c r="GS137" s="260"/>
      <c r="GT137" s="260"/>
      <c r="GU137" s="260"/>
      <c r="GV137" s="260"/>
      <c r="GW137" s="260"/>
      <c r="GX137" s="260"/>
      <c r="GY137" s="260"/>
      <c r="GZ137" s="260"/>
      <c r="HA137" s="260"/>
      <c r="HB137" s="260"/>
      <c r="HC137" s="260"/>
      <c r="HD137" s="260"/>
      <c r="HE137" s="260"/>
      <c r="HF137" s="260"/>
      <c r="HG137" s="260"/>
      <c r="HH137" s="260"/>
      <c r="HI137" s="260"/>
      <c r="HJ137" s="260"/>
      <c r="HK137" s="260"/>
      <c r="HL137" s="260"/>
      <c r="HM137" s="260"/>
      <c r="HN137" s="260"/>
      <c r="HO137" s="260"/>
      <c r="HP137" s="260"/>
      <c r="HQ137" s="260"/>
      <c r="HR137" s="260"/>
      <c r="HS137" s="260"/>
      <c r="HT137" s="260"/>
      <c r="HU137" s="260"/>
      <c r="HV137" s="260"/>
      <c r="HW137" s="260"/>
      <c r="HX137" s="260"/>
      <c r="HY137" s="260"/>
      <c r="HZ137" s="260"/>
      <c r="IA137" s="260"/>
      <c r="IB137" s="260"/>
      <c r="IC137" s="260"/>
      <c r="ID137" s="260"/>
      <c r="IE137" s="260"/>
      <c r="IF137" s="260"/>
      <c r="IG137" s="260"/>
      <c r="IH137" s="260"/>
      <c r="II137" s="260"/>
      <c r="IJ137" s="260"/>
      <c r="IK137" s="260"/>
      <c r="IL137" s="260"/>
      <c r="IM137" s="260"/>
      <c r="IN137" s="260"/>
    </row>
    <row r="138" spans="1:248" s="36" customFormat="1" ht="15.75" customHeight="1" hidden="1">
      <c r="A138" s="202"/>
      <c r="B138" s="371" t="s">
        <v>987</v>
      </c>
      <c r="C138" s="707" t="s">
        <v>1127</v>
      </c>
      <c r="D138" s="707"/>
      <c r="E138" s="707"/>
      <c r="F138" s="488"/>
      <c r="G138" s="489"/>
      <c r="H138" s="488"/>
      <c r="I138" s="52"/>
      <c r="J138" s="490"/>
      <c r="K138" s="52"/>
      <c r="M138" s="694"/>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0"/>
      <c r="BM138" s="260"/>
      <c r="BN138" s="260"/>
      <c r="BO138" s="260"/>
      <c r="BP138" s="260"/>
      <c r="BQ138" s="260"/>
      <c r="BR138" s="260"/>
      <c r="BS138" s="260"/>
      <c r="BT138" s="260"/>
      <c r="BU138" s="260"/>
      <c r="BV138" s="260"/>
      <c r="BW138" s="260"/>
      <c r="BX138" s="260"/>
      <c r="BY138" s="260"/>
      <c r="BZ138" s="260"/>
      <c r="CA138" s="260"/>
      <c r="CB138" s="260"/>
      <c r="CC138" s="260"/>
      <c r="CD138" s="260"/>
      <c r="CE138" s="260"/>
      <c r="CF138" s="260"/>
      <c r="CG138" s="260"/>
      <c r="CH138" s="260"/>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0"/>
      <c r="DF138" s="260"/>
      <c r="DG138" s="260"/>
      <c r="DH138" s="260"/>
      <c r="DI138" s="260"/>
      <c r="DJ138" s="260"/>
      <c r="DK138" s="260"/>
      <c r="DL138" s="260"/>
      <c r="DM138" s="260"/>
      <c r="DN138" s="260"/>
      <c r="DO138" s="260"/>
      <c r="DP138" s="260"/>
      <c r="DQ138" s="260"/>
      <c r="DR138" s="260"/>
      <c r="DS138" s="260"/>
      <c r="DT138" s="260"/>
      <c r="DU138" s="260"/>
      <c r="DV138" s="260"/>
      <c r="DW138" s="260"/>
      <c r="DX138" s="260"/>
      <c r="DY138" s="260"/>
      <c r="DZ138" s="260"/>
      <c r="EA138" s="260"/>
      <c r="EB138" s="260"/>
      <c r="EC138" s="260"/>
      <c r="ED138" s="260"/>
      <c r="EE138" s="260"/>
      <c r="EF138" s="260"/>
      <c r="EG138" s="260"/>
      <c r="EH138" s="260"/>
      <c r="EI138" s="260"/>
      <c r="EJ138" s="260"/>
      <c r="EK138" s="260"/>
      <c r="EL138" s="260"/>
      <c r="EM138" s="260"/>
      <c r="EN138" s="260"/>
      <c r="EO138" s="260"/>
      <c r="EP138" s="260"/>
      <c r="EQ138" s="260"/>
      <c r="ER138" s="260"/>
      <c r="ES138" s="260"/>
      <c r="ET138" s="260"/>
      <c r="EU138" s="260"/>
      <c r="EV138" s="260"/>
      <c r="EW138" s="260"/>
      <c r="EX138" s="260"/>
      <c r="EY138" s="260"/>
      <c r="EZ138" s="260"/>
      <c r="FA138" s="260"/>
      <c r="FB138" s="260"/>
      <c r="FC138" s="260"/>
      <c r="FD138" s="260"/>
      <c r="FE138" s="260"/>
      <c r="FF138" s="260"/>
      <c r="FG138" s="260"/>
      <c r="FH138" s="260"/>
      <c r="FI138" s="260"/>
      <c r="FJ138" s="260"/>
      <c r="FK138" s="260"/>
      <c r="FL138" s="260"/>
      <c r="FM138" s="260"/>
      <c r="FN138" s="260"/>
      <c r="FO138" s="260"/>
      <c r="FP138" s="260"/>
      <c r="FQ138" s="260"/>
      <c r="FR138" s="260"/>
      <c r="FS138" s="260"/>
      <c r="FT138" s="260"/>
      <c r="FU138" s="260"/>
      <c r="FV138" s="260"/>
      <c r="FW138" s="260"/>
      <c r="FX138" s="260"/>
      <c r="FY138" s="260"/>
      <c r="FZ138" s="260"/>
      <c r="GA138" s="260"/>
      <c r="GB138" s="260"/>
      <c r="GC138" s="260"/>
      <c r="GD138" s="260"/>
      <c r="GE138" s="260"/>
      <c r="GF138" s="260"/>
      <c r="GG138" s="260"/>
      <c r="GH138" s="260"/>
      <c r="GI138" s="260"/>
      <c r="GJ138" s="260"/>
      <c r="GK138" s="260"/>
      <c r="GL138" s="260"/>
      <c r="GM138" s="260"/>
      <c r="GN138" s="260"/>
      <c r="GO138" s="260"/>
      <c r="GP138" s="260"/>
      <c r="GQ138" s="260"/>
      <c r="GR138" s="260"/>
      <c r="GS138" s="260"/>
      <c r="GT138" s="260"/>
      <c r="GU138" s="260"/>
      <c r="GV138" s="260"/>
      <c r="GW138" s="260"/>
      <c r="GX138" s="260"/>
      <c r="GY138" s="260"/>
      <c r="GZ138" s="260"/>
      <c r="HA138" s="260"/>
      <c r="HB138" s="260"/>
      <c r="HC138" s="260"/>
      <c r="HD138" s="260"/>
      <c r="HE138" s="260"/>
      <c r="HF138" s="260"/>
      <c r="HG138" s="260"/>
      <c r="HH138" s="260"/>
      <c r="HI138" s="260"/>
      <c r="HJ138" s="260"/>
      <c r="HK138" s="260"/>
      <c r="HL138" s="260"/>
      <c r="HM138" s="260"/>
      <c r="HN138" s="260"/>
      <c r="HO138" s="260"/>
      <c r="HP138" s="260"/>
      <c r="HQ138" s="260"/>
      <c r="HR138" s="260"/>
      <c r="HS138" s="260"/>
      <c r="HT138" s="260"/>
      <c r="HU138" s="260"/>
      <c r="HV138" s="260"/>
      <c r="HW138" s="260"/>
      <c r="HX138" s="260"/>
      <c r="HY138" s="260"/>
      <c r="HZ138" s="260"/>
      <c r="IA138" s="260"/>
      <c r="IB138" s="260"/>
      <c r="IC138" s="260"/>
      <c r="ID138" s="260"/>
      <c r="IE138" s="260"/>
      <c r="IF138" s="260"/>
      <c r="IG138" s="260"/>
      <c r="IH138" s="260"/>
      <c r="II138" s="260"/>
      <c r="IJ138" s="260"/>
      <c r="IK138" s="260"/>
      <c r="IL138" s="260"/>
      <c r="IM138" s="260"/>
      <c r="IN138" s="260"/>
    </row>
    <row r="139" spans="1:248" s="36" customFormat="1" ht="15.75" customHeight="1" hidden="1">
      <c r="A139" s="202"/>
      <c r="B139" s="371" t="s">
        <v>990</v>
      </c>
      <c r="C139" s="488" t="s">
        <v>1128</v>
      </c>
      <c r="D139" s="488"/>
      <c r="E139" s="488"/>
      <c r="F139" s="488"/>
      <c r="G139" s="489"/>
      <c r="H139" s="488"/>
      <c r="I139" s="52"/>
      <c r="J139" s="490"/>
      <c r="K139" s="52"/>
      <c r="M139" s="694"/>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0"/>
      <c r="BM139" s="260"/>
      <c r="BN139" s="260"/>
      <c r="BO139" s="260"/>
      <c r="BP139" s="260"/>
      <c r="BQ139" s="260"/>
      <c r="BR139" s="260"/>
      <c r="BS139" s="260"/>
      <c r="BT139" s="260"/>
      <c r="BU139" s="260"/>
      <c r="BV139" s="260"/>
      <c r="BW139" s="260"/>
      <c r="BX139" s="260"/>
      <c r="BY139" s="260"/>
      <c r="BZ139" s="260"/>
      <c r="CA139" s="260"/>
      <c r="CB139" s="260"/>
      <c r="CC139" s="260"/>
      <c r="CD139" s="260"/>
      <c r="CE139" s="260"/>
      <c r="CF139" s="260"/>
      <c r="CG139" s="260"/>
      <c r="CH139" s="260"/>
      <c r="CI139" s="260"/>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0"/>
      <c r="DF139" s="260"/>
      <c r="DG139" s="260"/>
      <c r="DH139" s="260"/>
      <c r="DI139" s="260"/>
      <c r="DJ139" s="260"/>
      <c r="DK139" s="260"/>
      <c r="DL139" s="260"/>
      <c r="DM139" s="260"/>
      <c r="DN139" s="260"/>
      <c r="DO139" s="260"/>
      <c r="DP139" s="260"/>
      <c r="DQ139" s="260"/>
      <c r="DR139" s="260"/>
      <c r="DS139" s="260"/>
      <c r="DT139" s="260"/>
      <c r="DU139" s="260"/>
      <c r="DV139" s="260"/>
      <c r="DW139" s="260"/>
      <c r="DX139" s="260"/>
      <c r="DY139" s="260"/>
      <c r="DZ139" s="260"/>
      <c r="EA139" s="260"/>
      <c r="EB139" s="260"/>
      <c r="EC139" s="260"/>
      <c r="ED139" s="260"/>
      <c r="EE139" s="260"/>
      <c r="EF139" s="260"/>
      <c r="EG139" s="260"/>
      <c r="EH139" s="260"/>
      <c r="EI139" s="260"/>
      <c r="EJ139" s="260"/>
      <c r="EK139" s="260"/>
      <c r="EL139" s="260"/>
      <c r="EM139" s="260"/>
      <c r="EN139" s="260"/>
      <c r="EO139" s="260"/>
      <c r="EP139" s="260"/>
      <c r="EQ139" s="260"/>
      <c r="ER139" s="260"/>
      <c r="ES139" s="260"/>
      <c r="ET139" s="260"/>
      <c r="EU139" s="260"/>
      <c r="EV139" s="260"/>
      <c r="EW139" s="260"/>
      <c r="EX139" s="260"/>
      <c r="EY139" s="260"/>
      <c r="EZ139" s="260"/>
      <c r="FA139" s="260"/>
      <c r="FB139" s="260"/>
      <c r="FC139" s="260"/>
      <c r="FD139" s="260"/>
      <c r="FE139" s="260"/>
      <c r="FF139" s="260"/>
      <c r="FG139" s="260"/>
      <c r="FH139" s="260"/>
      <c r="FI139" s="260"/>
      <c r="FJ139" s="260"/>
      <c r="FK139" s="260"/>
      <c r="FL139" s="260"/>
      <c r="FM139" s="260"/>
      <c r="FN139" s="260"/>
      <c r="FO139" s="260"/>
      <c r="FP139" s="260"/>
      <c r="FQ139" s="260"/>
      <c r="FR139" s="260"/>
      <c r="FS139" s="260"/>
      <c r="FT139" s="260"/>
      <c r="FU139" s="260"/>
      <c r="FV139" s="260"/>
      <c r="FW139" s="260"/>
      <c r="FX139" s="260"/>
      <c r="FY139" s="260"/>
      <c r="FZ139" s="260"/>
      <c r="GA139" s="260"/>
      <c r="GB139" s="260"/>
      <c r="GC139" s="260"/>
      <c r="GD139" s="260"/>
      <c r="GE139" s="260"/>
      <c r="GF139" s="260"/>
      <c r="GG139" s="260"/>
      <c r="GH139" s="260"/>
      <c r="GI139" s="260"/>
      <c r="GJ139" s="260"/>
      <c r="GK139" s="260"/>
      <c r="GL139" s="260"/>
      <c r="GM139" s="260"/>
      <c r="GN139" s="260"/>
      <c r="GO139" s="260"/>
      <c r="GP139" s="260"/>
      <c r="GQ139" s="260"/>
      <c r="GR139" s="260"/>
      <c r="GS139" s="260"/>
      <c r="GT139" s="260"/>
      <c r="GU139" s="260"/>
      <c r="GV139" s="260"/>
      <c r="GW139" s="260"/>
      <c r="GX139" s="260"/>
      <c r="GY139" s="260"/>
      <c r="GZ139" s="260"/>
      <c r="HA139" s="260"/>
      <c r="HB139" s="260"/>
      <c r="HC139" s="260"/>
      <c r="HD139" s="260"/>
      <c r="HE139" s="260"/>
      <c r="HF139" s="260"/>
      <c r="HG139" s="260"/>
      <c r="HH139" s="260"/>
      <c r="HI139" s="260"/>
      <c r="HJ139" s="260"/>
      <c r="HK139" s="260"/>
      <c r="HL139" s="260"/>
      <c r="HM139" s="260"/>
      <c r="HN139" s="260"/>
      <c r="HO139" s="260"/>
      <c r="HP139" s="260"/>
      <c r="HQ139" s="260"/>
      <c r="HR139" s="260"/>
      <c r="HS139" s="260"/>
      <c r="HT139" s="260"/>
      <c r="HU139" s="260"/>
      <c r="HV139" s="260"/>
      <c r="HW139" s="260"/>
      <c r="HX139" s="260"/>
      <c r="HY139" s="260"/>
      <c r="HZ139" s="260"/>
      <c r="IA139" s="260"/>
      <c r="IB139" s="260"/>
      <c r="IC139" s="260"/>
      <c r="ID139" s="260"/>
      <c r="IE139" s="260"/>
      <c r="IF139" s="260"/>
      <c r="IG139" s="260"/>
      <c r="IH139" s="260"/>
      <c r="II139" s="260"/>
      <c r="IJ139" s="260"/>
      <c r="IK139" s="260"/>
      <c r="IL139" s="260"/>
      <c r="IM139" s="260"/>
      <c r="IN139" s="260"/>
    </row>
    <row r="140" spans="1:248" s="36" customFormat="1" ht="15.75" customHeight="1">
      <c r="A140" s="202"/>
      <c r="B140" s="371" t="s">
        <v>1031</v>
      </c>
      <c r="C140" s="488" t="s">
        <v>1129</v>
      </c>
      <c r="D140" s="488"/>
      <c r="E140" s="488"/>
      <c r="F140" s="488"/>
      <c r="G140" s="489"/>
      <c r="H140" s="488"/>
      <c r="I140" s="16"/>
      <c r="J140" s="17"/>
      <c r="K140" s="491"/>
      <c r="M140" s="694"/>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c r="AX140" s="260"/>
      <c r="AY140" s="260"/>
      <c r="AZ140" s="260"/>
      <c r="BA140" s="260"/>
      <c r="BB140" s="260"/>
      <c r="BC140" s="260"/>
      <c r="BD140" s="260"/>
      <c r="BE140" s="260"/>
      <c r="BF140" s="260"/>
      <c r="BG140" s="260"/>
      <c r="BH140" s="260"/>
      <c r="BI140" s="260"/>
      <c r="BJ140" s="260"/>
      <c r="BK140" s="260"/>
      <c r="BL140" s="260"/>
      <c r="BM140" s="260"/>
      <c r="BN140" s="260"/>
      <c r="BO140" s="260"/>
      <c r="BP140" s="260"/>
      <c r="BQ140" s="260"/>
      <c r="BR140" s="260"/>
      <c r="BS140" s="260"/>
      <c r="BT140" s="260"/>
      <c r="BU140" s="260"/>
      <c r="BV140" s="260"/>
      <c r="BW140" s="260"/>
      <c r="BX140" s="260"/>
      <c r="BY140" s="260"/>
      <c r="BZ140" s="260"/>
      <c r="CA140" s="260"/>
      <c r="CB140" s="260"/>
      <c r="CC140" s="260"/>
      <c r="CD140" s="260"/>
      <c r="CE140" s="260"/>
      <c r="CF140" s="260"/>
      <c r="CG140" s="260"/>
      <c r="CH140" s="260"/>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0"/>
      <c r="DF140" s="260"/>
      <c r="DG140" s="260"/>
      <c r="DH140" s="260"/>
      <c r="DI140" s="260"/>
      <c r="DJ140" s="260"/>
      <c r="DK140" s="260"/>
      <c r="DL140" s="260"/>
      <c r="DM140" s="260"/>
      <c r="DN140" s="260"/>
      <c r="DO140" s="260"/>
      <c r="DP140" s="260"/>
      <c r="DQ140" s="260"/>
      <c r="DR140" s="260"/>
      <c r="DS140" s="260"/>
      <c r="DT140" s="260"/>
      <c r="DU140" s="260"/>
      <c r="DV140" s="260"/>
      <c r="DW140" s="260"/>
      <c r="DX140" s="260"/>
      <c r="DY140" s="260"/>
      <c r="DZ140" s="260"/>
      <c r="EA140" s="260"/>
      <c r="EB140" s="260"/>
      <c r="EC140" s="260"/>
      <c r="ED140" s="260"/>
      <c r="EE140" s="260"/>
      <c r="EF140" s="260"/>
      <c r="EG140" s="260"/>
      <c r="EH140" s="260"/>
      <c r="EI140" s="260"/>
      <c r="EJ140" s="260"/>
      <c r="EK140" s="260"/>
      <c r="EL140" s="260"/>
      <c r="EM140" s="260"/>
      <c r="EN140" s="260"/>
      <c r="EO140" s="260"/>
      <c r="EP140" s="260"/>
      <c r="EQ140" s="260"/>
      <c r="ER140" s="260"/>
      <c r="ES140" s="260"/>
      <c r="ET140" s="260"/>
      <c r="EU140" s="260"/>
      <c r="EV140" s="260"/>
      <c r="EW140" s="260"/>
      <c r="EX140" s="260"/>
      <c r="EY140" s="260"/>
      <c r="EZ140" s="260"/>
      <c r="FA140" s="260"/>
      <c r="FB140" s="260"/>
      <c r="FC140" s="260"/>
      <c r="FD140" s="260"/>
      <c r="FE140" s="260"/>
      <c r="FF140" s="260"/>
      <c r="FG140" s="260"/>
      <c r="FH140" s="260"/>
      <c r="FI140" s="260"/>
      <c r="FJ140" s="260"/>
      <c r="FK140" s="260"/>
      <c r="FL140" s="260"/>
      <c r="FM140" s="260"/>
      <c r="FN140" s="260"/>
      <c r="FO140" s="260"/>
      <c r="FP140" s="260"/>
      <c r="FQ140" s="260"/>
      <c r="FR140" s="260"/>
      <c r="FS140" s="260"/>
      <c r="FT140" s="260"/>
      <c r="FU140" s="260"/>
      <c r="FV140" s="260"/>
      <c r="FW140" s="260"/>
      <c r="FX140" s="260"/>
      <c r="FY140" s="260"/>
      <c r="FZ140" s="260"/>
      <c r="GA140" s="260"/>
      <c r="GB140" s="260"/>
      <c r="GC140" s="260"/>
      <c r="GD140" s="260"/>
      <c r="GE140" s="260"/>
      <c r="GF140" s="260"/>
      <c r="GG140" s="260"/>
      <c r="GH140" s="260"/>
      <c r="GI140" s="260"/>
      <c r="GJ140" s="260"/>
      <c r="GK140" s="260"/>
      <c r="GL140" s="260"/>
      <c r="GM140" s="260"/>
      <c r="GN140" s="260"/>
      <c r="GO140" s="260"/>
      <c r="GP140" s="260"/>
      <c r="GQ140" s="260"/>
      <c r="GR140" s="260"/>
      <c r="GS140" s="260"/>
      <c r="GT140" s="260"/>
      <c r="GU140" s="260"/>
      <c r="GV140" s="260"/>
      <c r="GW140" s="260"/>
      <c r="GX140" s="260"/>
      <c r="GY140" s="260"/>
      <c r="GZ140" s="260"/>
      <c r="HA140" s="260"/>
      <c r="HB140" s="260"/>
      <c r="HC140" s="260"/>
      <c r="HD140" s="260"/>
      <c r="HE140" s="260"/>
      <c r="HF140" s="260"/>
      <c r="HG140" s="260"/>
      <c r="HH140" s="260"/>
      <c r="HI140" s="260"/>
      <c r="HJ140" s="260"/>
      <c r="HK140" s="260"/>
      <c r="HL140" s="260"/>
      <c r="HM140" s="260"/>
      <c r="HN140" s="260"/>
      <c r="HO140" s="260"/>
      <c r="HP140" s="260"/>
      <c r="HQ140" s="260"/>
      <c r="HR140" s="260"/>
      <c r="HS140" s="260"/>
      <c r="HT140" s="260"/>
      <c r="HU140" s="260"/>
      <c r="HV140" s="260"/>
      <c r="HW140" s="260"/>
      <c r="HX140" s="260"/>
      <c r="HY140" s="260"/>
      <c r="HZ140" s="260"/>
      <c r="IA140" s="260"/>
      <c r="IB140" s="260"/>
      <c r="IC140" s="260"/>
      <c r="ID140" s="260"/>
      <c r="IE140" s="260"/>
      <c r="IF140" s="260"/>
      <c r="IG140" s="260"/>
      <c r="IH140" s="260"/>
      <c r="II140" s="260"/>
      <c r="IJ140" s="260"/>
      <c r="IK140" s="260"/>
      <c r="IL140" s="260"/>
      <c r="IM140" s="260"/>
      <c r="IN140" s="260"/>
    </row>
    <row r="141" spans="1:248" s="36" customFormat="1" ht="15.75" customHeight="1" hidden="1">
      <c r="A141" s="202"/>
      <c r="B141" s="371" t="s">
        <v>1033</v>
      </c>
      <c r="C141" s="488" t="s">
        <v>1130</v>
      </c>
      <c r="D141" s="488"/>
      <c r="E141" s="488"/>
      <c r="F141" s="488"/>
      <c r="G141" s="489"/>
      <c r="H141" s="488"/>
      <c r="I141" s="20"/>
      <c r="J141" s="20"/>
      <c r="K141" s="20"/>
      <c r="M141" s="694"/>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0"/>
      <c r="CE141" s="260"/>
      <c r="CF141" s="260"/>
      <c r="CG141" s="260"/>
      <c r="CH141" s="260"/>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0"/>
      <c r="DF141" s="260"/>
      <c r="DG141" s="260"/>
      <c r="DH141" s="260"/>
      <c r="DI141" s="260"/>
      <c r="DJ141" s="260"/>
      <c r="DK141" s="260"/>
      <c r="DL141" s="260"/>
      <c r="DM141" s="260"/>
      <c r="DN141" s="260"/>
      <c r="DO141" s="260"/>
      <c r="DP141" s="260"/>
      <c r="DQ141" s="260"/>
      <c r="DR141" s="260"/>
      <c r="DS141" s="260"/>
      <c r="DT141" s="260"/>
      <c r="DU141" s="260"/>
      <c r="DV141" s="260"/>
      <c r="DW141" s="260"/>
      <c r="DX141" s="260"/>
      <c r="DY141" s="260"/>
      <c r="DZ141" s="260"/>
      <c r="EA141" s="260"/>
      <c r="EB141" s="260"/>
      <c r="EC141" s="260"/>
      <c r="ED141" s="260"/>
      <c r="EE141" s="260"/>
      <c r="EF141" s="260"/>
      <c r="EG141" s="260"/>
      <c r="EH141" s="260"/>
      <c r="EI141" s="260"/>
      <c r="EJ141" s="260"/>
      <c r="EK141" s="260"/>
      <c r="EL141" s="260"/>
      <c r="EM141" s="260"/>
      <c r="EN141" s="260"/>
      <c r="EO141" s="260"/>
      <c r="EP141" s="260"/>
      <c r="EQ141" s="260"/>
      <c r="ER141" s="260"/>
      <c r="ES141" s="260"/>
      <c r="ET141" s="260"/>
      <c r="EU141" s="260"/>
      <c r="EV141" s="260"/>
      <c r="EW141" s="260"/>
      <c r="EX141" s="260"/>
      <c r="EY141" s="260"/>
      <c r="EZ141" s="260"/>
      <c r="FA141" s="260"/>
      <c r="FB141" s="260"/>
      <c r="FC141" s="260"/>
      <c r="FD141" s="260"/>
      <c r="FE141" s="260"/>
      <c r="FF141" s="260"/>
      <c r="FG141" s="260"/>
      <c r="FH141" s="260"/>
      <c r="FI141" s="260"/>
      <c r="FJ141" s="260"/>
      <c r="FK141" s="260"/>
      <c r="FL141" s="260"/>
      <c r="FM141" s="260"/>
      <c r="FN141" s="260"/>
      <c r="FO141" s="260"/>
      <c r="FP141" s="260"/>
      <c r="FQ141" s="260"/>
      <c r="FR141" s="260"/>
      <c r="FS141" s="260"/>
      <c r="FT141" s="260"/>
      <c r="FU141" s="260"/>
      <c r="FV141" s="260"/>
      <c r="FW141" s="260"/>
      <c r="FX141" s="260"/>
      <c r="FY141" s="260"/>
      <c r="FZ141" s="260"/>
      <c r="GA141" s="260"/>
      <c r="GB141" s="260"/>
      <c r="GC141" s="260"/>
      <c r="GD141" s="260"/>
      <c r="GE141" s="260"/>
      <c r="GF141" s="260"/>
      <c r="GG141" s="260"/>
      <c r="GH141" s="260"/>
      <c r="GI141" s="260"/>
      <c r="GJ141" s="260"/>
      <c r="GK141" s="260"/>
      <c r="GL141" s="260"/>
      <c r="GM141" s="260"/>
      <c r="GN141" s="260"/>
      <c r="GO141" s="260"/>
      <c r="GP141" s="260"/>
      <c r="GQ141" s="260"/>
      <c r="GR141" s="260"/>
      <c r="GS141" s="260"/>
      <c r="GT141" s="260"/>
      <c r="GU141" s="260"/>
      <c r="GV141" s="260"/>
      <c r="GW141" s="260"/>
      <c r="GX141" s="260"/>
      <c r="GY141" s="260"/>
      <c r="GZ141" s="260"/>
      <c r="HA141" s="260"/>
      <c r="HB141" s="260"/>
      <c r="HC141" s="260"/>
      <c r="HD141" s="260"/>
      <c r="HE141" s="260"/>
      <c r="HF141" s="260"/>
      <c r="HG141" s="260"/>
      <c r="HH141" s="260"/>
      <c r="HI141" s="260"/>
      <c r="HJ141" s="260"/>
      <c r="HK141" s="260"/>
      <c r="HL141" s="260"/>
      <c r="HM141" s="260"/>
      <c r="HN141" s="260"/>
      <c r="HO141" s="260"/>
      <c r="HP141" s="260"/>
      <c r="HQ141" s="260"/>
      <c r="HR141" s="260"/>
      <c r="HS141" s="260"/>
      <c r="HT141" s="260"/>
      <c r="HU141" s="260"/>
      <c r="HV141" s="260"/>
      <c r="HW141" s="260"/>
      <c r="HX141" s="260"/>
      <c r="HY141" s="260"/>
      <c r="HZ141" s="260"/>
      <c r="IA141" s="260"/>
      <c r="IB141" s="260"/>
      <c r="IC141" s="260"/>
      <c r="ID141" s="260"/>
      <c r="IE141" s="260"/>
      <c r="IF141" s="260"/>
      <c r="IG141" s="260"/>
      <c r="IH141" s="260"/>
      <c r="II141" s="260"/>
      <c r="IJ141" s="260"/>
      <c r="IK141" s="260"/>
      <c r="IL141" s="260"/>
      <c r="IM141" s="260"/>
      <c r="IN141" s="260"/>
    </row>
    <row r="142" spans="1:248" s="63" customFormat="1" ht="15.75" customHeight="1">
      <c r="A142" s="202"/>
      <c r="B142" s="492"/>
      <c r="C142" s="493" t="s">
        <v>1131</v>
      </c>
      <c r="D142" s="493"/>
      <c r="E142" s="493"/>
      <c r="F142" s="493"/>
      <c r="G142" s="494"/>
      <c r="H142" s="493"/>
      <c r="I142" s="495">
        <v>651.11</v>
      </c>
      <c r="J142" s="496"/>
      <c r="K142" s="495">
        <v>407.84</v>
      </c>
      <c r="M142" s="694"/>
      <c r="V142" s="472"/>
      <c r="W142" s="472"/>
      <c r="X142" s="472"/>
      <c r="Y142" s="472"/>
      <c r="Z142" s="472"/>
      <c r="AA142" s="472"/>
      <c r="AB142" s="472"/>
      <c r="AC142" s="472"/>
      <c r="AD142" s="472"/>
      <c r="AE142" s="472"/>
      <c r="AF142" s="472"/>
      <c r="AG142" s="472"/>
      <c r="AH142" s="472"/>
      <c r="AI142" s="472"/>
      <c r="AJ142" s="472"/>
      <c r="AK142" s="472"/>
      <c r="AL142" s="472"/>
      <c r="AM142" s="472"/>
      <c r="AN142" s="472"/>
      <c r="AO142" s="472"/>
      <c r="AP142" s="472"/>
      <c r="AQ142" s="472"/>
      <c r="AR142" s="472"/>
      <c r="AS142" s="472"/>
      <c r="AT142" s="472"/>
      <c r="AU142" s="472"/>
      <c r="AV142" s="472"/>
      <c r="AW142" s="472"/>
      <c r="AX142" s="472"/>
      <c r="AY142" s="472"/>
      <c r="AZ142" s="472"/>
      <c r="BA142" s="472"/>
      <c r="BB142" s="472"/>
      <c r="BC142" s="472"/>
      <c r="BD142" s="472"/>
      <c r="BE142" s="472"/>
      <c r="BF142" s="472"/>
      <c r="BG142" s="472"/>
      <c r="BH142" s="472"/>
      <c r="BI142" s="472"/>
      <c r="BJ142" s="472"/>
      <c r="BK142" s="472"/>
      <c r="BL142" s="472"/>
      <c r="BM142" s="472"/>
      <c r="BN142" s="472"/>
      <c r="BO142" s="472"/>
      <c r="BP142" s="472"/>
      <c r="BQ142" s="472"/>
      <c r="BR142" s="472"/>
      <c r="BS142" s="472"/>
      <c r="BT142" s="472"/>
      <c r="BU142" s="472"/>
      <c r="BV142" s="472"/>
      <c r="BW142" s="472"/>
      <c r="BX142" s="472"/>
      <c r="BY142" s="472"/>
      <c r="BZ142" s="472"/>
      <c r="CA142" s="472"/>
      <c r="CB142" s="472"/>
      <c r="CC142" s="472"/>
      <c r="CD142" s="472"/>
      <c r="CE142" s="472"/>
      <c r="CF142" s="472"/>
      <c r="CG142" s="472"/>
      <c r="CH142" s="472"/>
      <c r="CI142" s="472"/>
      <c r="CJ142" s="472"/>
      <c r="CK142" s="472"/>
      <c r="CL142" s="472"/>
      <c r="CM142" s="472"/>
      <c r="CN142" s="472"/>
      <c r="CO142" s="472"/>
      <c r="CP142" s="472"/>
      <c r="CQ142" s="472"/>
      <c r="CR142" s="472"/>
      <c r="CS142" s="472"/>
      <c r="CT142" s="472"/>
      <c r="CU142" s="472"/>
      <c r="CV142" s="472"/>
      <c r="CW142" s="472"/>
      <c r="CX142" s="472"/>
      <c r="CY142" s="472"/>
      <c r="CZ142" s="472"/>
      <c r="DA142" s="472"/>
      <c r="DB142" s="472"/>
      <c r="DC142" s="472"/>
      <c r="DD142" s="472"/>
      <c r="DE142" s="472"/>
      <c r="DF142" s="472"/>
      <c r="DG142" s="472"/>
      <c r="DH142" s="472"/>
      <c r="DI142" s="472"/>
      <c r="DJ142" s="472"/>
      <c r="DK142" s="472"/>
      <c r="DL142" s="472"/>
      <c r="DM142" s="472"/>
      <c r="DN142" s="472"/>
      <c r="DO142" s="472"/>
      <c r="DP142" s="472"/>
      <c r="DQ142" s="472"/>
      <c r="DR142" s="472"/>
      <c r="DS142" s="472"/>
      <c r="DT142" s="472"/>
      <c r="DU142" s="472"/>
      <c r="DV142" s="472"/>
      <c r="DW142" s="472"/>
      <c r="DX142" s="472"/>
      <c r="DY142" s="472"/>
      <c r="DZ142" s="472"/>
      <c r="EA142" s="472"/>
      <c r="EB142" s="472"/>
      <c r="EC142" s="472"/>
      <c r="ED142" s="472"/>
      <c r="EE142" s="472"/>
      <c r="EF142" s="472"/>
      <c r="EG142" s="472"/>
      <c r="EH142" s="472"/>
      <c r="EI142" s="472"/>
      <c r="EJ142" s="472"/>
      <c r="EK142" s="472"/>
      <c r="EL142" s="472"/>
      <c r="EM142" s="472"/>
      <c r="EN142" s="472"/>
      <c r="EO142" s="472"/>
      <c r="EP142" s="472"/>
      <c r="EQ142" s="472"/>
      <c r="ER142" s="472"/>
      <c r="ES142" s="472"/>
      <c r="ET142" s="472"/>
      <c r="EU142" s="472"/>
      <c r="EV142" s="472"/>
      <c r="EW142" s="472"/>
      <c r="EX142" s="472"/>
      <c r="EY142" s="472"/>
      <c r="EZ142" s="472"/>
      <c r="FA142" s="472"/>
      <c r="FB142" s="472"/>
      <c r="FC142" s="472"/>
      <c r="FD142" s="472"/>
      <c r="FE142" s="472"/>
      <c r="FF142" s="472"/>
      <c r="FG142" s="472"/>
      <c r="FH142" s="472"/>
      <c r="FI142" s="472"/>
      <c r="FJ142" s="472"/>
      <c r="FK142" s="472"/>
      <c r="FL142" s="472"/>
      <c r="FM142" s="472"/>
      <c r="FN142" s="472"/>
      <c r="FO142" s="472"/>
      <c r="FP142" s="472"/>
      <c r="FQ142" s="472"/>
      <c r="FR142" s="472"/>
      <c r="FS142" s="472"/>
      <c r="FT142" s="472"/>
      <c r="FU142" s="472"/>
      <c r="FV142" s="472"/>
      <c r="FW142" s="472"/>
      <c r="FX142" s="472"/>
      <c r="FY142" s="472"/>
      <c r="FZ142" s="472"/>
      <c r="GA142" s="472"/>
      <c r="GB142" s="472"/>
      <c r="GC142" s="472"/>
      <c r="GD142" s="472"/>
      <c r="GE142" s="472"/>
      <c r="GF142" s="472"/>
      <c r="GG142" s="472"/>
      <c r="GH142" s="472"/>
      <c r="GI142" s="472"/>
      <c r="GJ142" s="472"/>
      <c r="GK142" s="472"/>
      <c r="GL142" s="472"/>
      <c r="GM142" s="472"/>
      <c r="GN142" s="472"/>
      <c r="GO142" s="472"/>
      <c r="GP142" s="472"/>
      <c r="GQ142" s="472"/>
      <c r="GR142" s="472"/>
      <c r="GS142" s="472"/>
      <c r="GT142" s="472"/>
      <c r="GU142" s="472"/>
      <c r="GV142" s="472"/>
      <c r="GW142" s="472"/>
      <c r="GX142" s="472"/>
      <c r="GY142" s="472"/>
      <c r="GZ142" s="472"/>
      <c r="HA142" s="472"/>
      <c r="HB142" s="472"/>
      <c r="HC142" s="472"/>
      <c r="HD142" s="472"/>
      <c r="HE142" s="472"/>
      <c r="HF142" s="472"/>
      <c r="HG142" s="472"/>
      <c r="HH142" s="472"/>
      <c r="HI142" s="472"/>
      <c r="HJ142" s="472"/>
      <c r="HK142" s="472"/>
      <c r="HL142" s="472"/>
      <c r="HM142" s="472"/>
      <c r="HN142" s="472"/>
      <c r="HO142" s="472"/>
      <c r="HP142" s="472"/>
      <c r="HQ142" s="472"/>
      <c r="HR142" s="472"/>
      <c r="HS142" s="472"/>
      <c r="HT142" s="472"/>
      <c r="HU142" s="472"/>
      <c r="HV142" s="472"/>
      <c r="HW142" s="472"/>
      <c r="HX142" s="472"/>
      <c r="HY142" s="472"/>
      <c r="HZ142" s="472"/>
      <c r="IA142" s="472"/>
      <c r="IB142" s="472"/>
      <c r="IC142" s="472"/>
      <c r="ID142" s="472"/>
      <c r="IE142" s="472"/>
      <c r="IF142" s="472"/>
      <c r="IG142" s="472"/>
      <c r="IH142" s="472"/>
      <c r="II142" s="472"/>
      <c r="IJ142" s="472"/>
      <c r="IK142" s="472"/>
      <c r="IL142" s="472"/>
      <c r="IM142" s="472"/>
      <c r="IN142" s="472"/>
    </row>
    <row r="143" spans="1:248" s="63" customFormat="1" ht="15.75" customHeight="1">
      <c r="A143" s="202"/>
      <c r="B143" s="492"/>
      <c r="C143" s="493" t="s">
        <v>1132</v>
      </c>
      <c r="D143" s="493"/>
      <c r="E143" s="493"/>
      <c r="F143" s="493"/>
      <c r="G143" s="494"/>
      <c r="H143" s="493"/>
      <c r="I143" s="496">
        <v>614.94</v>
      </c>
      <c r="J143" s="496"/>
      <c r="K143" s="496">
        <v>614.64</v>
      </c>
      <c r="M143" s="694"/>
      <c r="V143" s="472"/>
      <c r="W143" s="472"/>
      <c r="X143" s="472"/>
      <c r="Y143" s="472"/>
      <c r="Z143" s="472"/>
      <c r="AA143" s="472"/>
      <c r="AB143" s="472"/>
      <c r="AC143" s="472"/>
      <c r="AD143" s="472"/>
      <c r="AE143" s="472"/>
      <c r="AF143" s="472"/>
      <c r="AG143" s="472"/>
      <c r="AH143" s="472"/>
      <c r="AI143" s="472"/>
      <c r="AJ143" s="472"/>
      <c r="AK143" s="472"/>
      <c r="AL143" s="472"/>
      <c r="AM143" s="472"/>
      <c r="AN143" s="472"/>
      <c r="AO143" s="472"/>
      <c r="AP143" s="472"/>
      <c r="AQ143" s="472"/>
      <c r="AR143" s="472"/>
      <c r="AS143" s="472"/>
      <c r="AT143" s="472"/>
      <c r="AU143" s="472"/>
      <c r="AV143" s="472"/>
      <c r="AW143" s="472"/>
      <c r="AX143" s="472"/>
      <c r="AY143" s="472"/>
      <c r="AZ143" s="472"/>
      <c r="BA143" s="472"/>
      <c r="BB143" s="472"/>
      <c r="BC143" s="472"/>
      <c r="BD143" s="472"/>
      <c r="BE143" s="472"/>
      <c r="BF143" s="472"/>
      <c r="BG143" s="472"/>
      <c r="BH143" s="472"/>
      <c r="BI143" s="472"/>
      <c r="BJ143" s="472"/>
      <c r="BK143" s="472"/>
      <c r="BL143" s="472"/>
      <c r="BM143" s="472"/>
      <c r="BN143" s="472"/>
      <c r="BO143" s="472"/>
      <c r="BP143" s="472"/>
      <c r="BQ143" s="472"/>
      <c r="BR143" s="472"/>
      <c r="BS143" s="472"/>
      <c r="BT143" s="472"/>
      <c r="BU143" s="472"/>
      <c r="BV143" s="472"/>
      <c r="BW143" s="472"/>
      <c r="BX143" s="472"/>
      <c r="BY143" s="472"/>
      <c r="BZ143" s="472"/>
      <c r="CA143" s="472"/>
      <c r="CB143" s="472"/>
      <c r="CC143" s="472"/>
      <c r="CD143" s="472"/>
      <c r="CE143" s="472"/>
      <c r="CF143" s="472"/>
      <c r="CG143" s="472"/>
      <c r="CH143" s="472"/>
      <c r="CI143" s="472"/>
      <c r="CJ143" s="472"/>
      <c r="CK143" s="472"/>
      <c r="CL143" s="472"/>
      <c r="CM143" s="472"/>
      <c r="CN143" s="472"/>
      <c r="CO143" s="472"/>
      <c r="CP143" s="472"/>
      <c r="CQ143" s="472"/>
      <c r="CR143" s="472"/>
      <c r="CS143" s="472"/>
      <c r="CT143" s="472"/>
      <c r="CU143" s="472"/>
      <c r="CV143" s="472"/>
      <c r="CW143" s="472"/>
      <c r="CX143" s="472"/>
      <c r="CY143" s="472"/>
      <c r="CZ143" s="472"/>
      <c r="DA143" s="472"/>
      <c r="DB143" s="472"/>
      <c r="DC143" s="472"/>
      <c r="DD143" s="472"/>
      <c r="DE143" s="472"/>
      <c r="DF143" s="472"/>
      <c r="DG143" s="472"/>
      <c r="DH143" s="472"/>
      <c r="DI143" s="472"/>
      <c r="DJ143" s="472"/>
      <c r="DK143" s="472"/>
      <c r="DL143" s="472"/>
      <c r="DM143" s="472"/>
      <c r="DN143" s="472"/>
      <c r="DO143" s="472"/>
      <c r="DP143" s="472"/>
      <c r="DQ143" s="472"/>
      <c r="DR143" s="472"/>
      <c r="DS143" s="472"/>
      <c r="DT143" s="472"/>
      <c r="DU143" s="472"/>
      <c r="DV143" s="472"/>
      <c r="DW143" s="472"/>
      <c r="DX143" s="472"/>
      <c r="DY143" s="472"/>
      <c r="DZ143" s="472"/>
      <c r="EA143" s="472"/>
      <c r="EB143" s="472"/>
      <c r="EC143" s="472"/>
      <c r="ED143" s="472"/>
      <c r="EE143" s="472"/>
      <c r="EF143" s="472"/>
      <c r="EG143" s="472"/>
      <c r="EH143" s="472"/>
      <c r="EI143" s="472"/>
      <c r="EJ143" s="472"/>
      <c r="EK143" s="472"/>
      <c r="EL143" s="472"/>
      <c r="EM143" s="472"/>
      <c r="EN143" s="472"/>
      <c r="EO143" s="472"/>
      <c r="EP143" s="472"/>
      <c r="EQ143" s="472"/>
      <c r="ER143" s="472"/>
      <c r="ES143" s="472"/>
      <c r="ET143" s="472"/>
      <c r="EU143" s="472"/>
      <c r="EV143" s="472"/>
      <c r="EW143" s="472"/>
      <c r="EX143" s="472"/>
      <c r="EY143" s="472"/>
      <c r="EZ143" s="472"/>
      <c r="FA143" s="472"/>
      <c r="FB143" s="472"/>
      <c r="FC143" s="472"/>
      <c r="FD143" s="472"/>
      <c r="FE143" s="472"/>
      <c r="FF143" s="472"/>
      <c r="FG143" s="472"/>
      <c r="FH143" s="472"/>
      <c r="FI143" s="472"/>
      <c r="FJ143" s="472"/>
      <c r="FK143" s="472"/>
      <c r="FL143" s="472"/>
      <c r="FM143" s="472"/>
      <c r="FN143" s="472"/>
      <c r="FO143" s="472"/>
      <c r="FP143" s="472"/>
      <c r="FQ143" s="472"/>
      <c r="FR143" s="472"/>
      <c r="FS143" s="472"/>
      <c r="FT143" s="472"/>
      <c r="FU143" s="472"/>
      <c r="FV143" s="472"/>
      <c r="FW143" s="472"/>
      <c r="FX143" s="472"/>
      <c r="FY143" s="472"/>
      <c r="FZ143" s="472"/>
      <c r="GA143" s="472"/>
      <c r="GB143" s="472"/>
      <c r="GC143" s="472"/>
      <c r="GD143" s="472"/>
      <c r="GE143" s="472"/>
      <c r="GF143" s="472"/>
      <c r="GG143" s="472"/>
      <c r="GH143" s="472"/>
      <c r="GI143" s="472"/>
      <c r="GJ143" s="472"/>
      <c r="GK143" s="472"/>
      <c r="GL143" s="472"/>
      <c r="GM143" s="472"/>
      <c r="GN143" s="472"/>
      <c r="GO143" s="472"/>
      <c r="GP143" s="472"/>
      <c r="GQ143" s="472"/>
      <c r="GR143" s="472"/>
      <c r="GS143" s="472"/>
      <c r="GT143" s="472"/>
      <c r="GU143" s="472"/>
      <c r="GV143" s="472"/>
      <c r="GW143" s="472"/>
      <c r="GX143" s="472"/>
      <c r="GY143" s="472"/>
      <c r="GZ143" s="472"/>
      <c r="HA143" s="472"/>
      <c r="HB143" s="472"/>
      <c r="HC143" s="472"/>
      <c r="HD143" s="472"/>
      <c r="HE143" s="472"/>
      <c r="HF143" s="472"/>
      <c r="HG143" s="472"/>
      <c r="HH143" s="472"/>
      <c r="HI143" s="472"/>
      <c r="HJ143" s="472"/>
      <c r="HK143" s="472"/>
      <c r="HL143" s="472"/>
      <c r="HM143" s="472"/>
      <c r="HN143" s="472"/>
      <c r="HO143" s="472"/>
      <c r="HP143" s="472"/>
      <c r="HQ143" s="472"/>
      <c r="HR143" s="472"/>
      <c r="HS143" s="472"/>
      <c r="HT143" s="472"/>
      <c r="HU143" s="472"/>
      <c r="HV143" s="472"/>
      <c r="HW143" s="472"/>
      <c r="HX143" s="472"/>
      <c r="HY143" s="472"/>
      <c r="HZ143" s="472"/>
      <c r="IA143" s="472"/>
      <c r="IB143" s="472"/>
      <c r="IC143" s="472"/>
      <c r="ID143" s="472"/>
      <c r="IE143" s="472"/>
      <c r="IF143" s="472"/>
      <c r="IG143" s="472"/>
      <c r="IH143" s="472"/>
      <c r="II143" s="472"/>
      <c r="IJ143" s="472"/>
      <c r="IK143" s="472"/>
      <c r="IL143" s="472"/>
      <c r="IM143" s="472"/>
      <c r="IN143" s="472"/>
    </row>
    <row r="144" spans="1:248" s="36" customFormat="1" ht="7.5" customHeight="1" thickBot="1">
      <c r="A144" s="202"/>
      <c r="B144" s="471"/>
      <c r="C144" s="474"/>
      <c r="D144" s="474"/>
      <c r="E144" s="475"/>
      <c r="F144" s="474"/>
      <c r="G144" s="475"/>
      <c r="H144" s="474"/>
      <c r="I144" s="166"/>
      <c r="J144" s="17"/>
      <c r="K144" s="166"/>
      <c r="M144" s="694"/>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0"/>
      <c r="BC144" s="260"/>
      <c r="BD144" s="260"/>
      <c r="BE144" s="260"/>
      <c r="BF144" s="260"/>
      <c r="BG144" s="260"/>
      <c r="BH144" s="260"/>
      <c r="BI144" s="260"/>
      <c r="BJ144" s="260"/>
      <c r="BK144" s="260"/>
      <c r="BL144" s="260"/>
      <c r="BM144" s="260"/>
      <c r="BN144" s="260"/>
      <c r="BO144" s="260"/>
      <c r="BP144" s="260"/>
      <c r="BQ144" s="260"/>
      <c r="BR144" s="260"/>
      <c r="BS144" s="260"/>
      <c r="BT144" s="260"/>
      <c r="BU144" s="260"/>
      <c r="BV144" s="260"/>
      <c r="BW144" s="260"/>
      <c r="BX144" s="260"/>
      <c r="BY144" s="260"/>
      <c r="BZ144" s="260"/>
      <c r="CA144" s="260"/>
      <c r="CB144" s="260"/>
      <c r="CC144" s="260"/>
      <c r="CD144" s="260"/>
      <c r="CE144" s="260"/>
      <c r="CF144" s="260"/>
      <c r="CG144" s="260"/>
      <c r="CH144" s="260"/>
      <c r="CI144" s="260"/>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0"/>
      <c r="DF144" s="260"/>
      <c r="DG144" s="260"/>
      <c r="DH144" s="260"/>
      <c r="DI144" s="260"/>
      <c r="DJ144" s="260"/>
      <c r="DK144" s="260"/>
      <c r="DL144" s="260"/>
      <c r="DM144" s="260"/>
      <c r="DN144" s="260"/>
      <c r="DO144" s="260"/>
      <c r="DP144" s="260"/>
      <c r="DQ144" s="260"/>
      <c r="DR144" s="260"/>
      <c r="DS144" s="260"/>
      <c r="DT144" s="260"/>
      <c r="DU144" s="260"/>
      <c r="DV144" s="260"/>
      <c r="DW144" s="260"/>
      <c r="DX144" s="260"/>
      <c r="DY144" s="260"/>
      <c r="DZ144" s="260"/>
      <c r="EA144" s="260"/>
      <c r="EB144" s="260"/>
      <c r="EC144" s="260"/>
      <c r="ED144" s="260"/>
      <c r="EE144" s="260"/>
      <c r="EF144" s="260"/>
      <c r="EG144" s="260"/>
      <c r="EH144" s="260"/>
      <c r="EI144" s="260"/>
      <c r="EJ144" s="260"/>
      <c r="EK144" s="260"/>
      <c r="EL144" s="260"/>
      <c r="EM144" s="260"/>
      <c r="EN144" s="260"/>
      <c r="EO144" s="260"/>
      <c r="EP144" s="260"/>
      <c r="EQ144" s="260"/>
      <c r="ER144" s="260"/>
      <c r="ES144" s="260"/>
      <c r="ET144" s="260"/>
      <c r="EU144" s="260"/>
      <c r="EV144" s="260"/>
      <c r="EW144" s="260"/>
      <c r="EX144" s="260"/>
      <c r="EY144" s="260"/>
      <c r="EZ144" s="260"/>
      <c r="FA144" s="260"/>
      <c r="FB144" s="260"/>
      <c r="FC144" s="260"/>
      <c r="FD144" s="260"/>
      <c r="FE144" s="260"/>
      <c r="FF144" s="260"/>
      <c r="FG144" s="260"/>
      <c r="FH144" s="260"/>
      <c r="FI144" s="260"/>
      <c r="FJ144" s="260"/>
      <c r="FK144" s="260"/>
      <c r="FL144" s="260"/>
      <c r="FM144" s="260"/>
      <c r="FN144" s="260"/>
      <c r="FO144" s="260"/>
      <c r="FP144" s="260"/>
      <c r="FQ144" s="260"/>
      <c r="FR144" s="260"/>
      <c r="FS144" s="260"/>
      <c r="FT144" s="260"/>
      <c r="FU144" s="260"/>
      <c r="FV144" s="260"/>
      <c r="FW144" s="260"/>
      <c r="FX144" s="260"/>
      <c r="FY144" s="260"/>
      <c r="FZ144" s="260"/>
      <c r="GA144" s="260"/>
      <c r="GB144" s="260"/>
      <c r="GC144" s="260"/>
      <c r="GD144" s="260"/>
      <c r="GE144" s="260"/>
      <c r="GF144" s="260"/>
      <c r="GG144" s="260"/>
      <c r="GH144" s="260"/>
      <c r="GI144" s="260"/>
      <c r="GJ144" s="260"/>
      <c r="GK144" s="260"/>
      <c r="GL144" s="260"/>
      <c r="GM144" s="260"/>
      <c r="GN144" s="260"/>
      <c r="GO144" s="260"/>
      <c r="GP144" s="260"/>
      <c r="GQ144" s="260"/>
      <c r="GR144" s="260"/>
      <c r="GS144" s="260"/>
      <c r="GT144" s="260"/>
      <c r="GU144" s="260"/>
      <c r="GV144" s="260"/>
      <c r="GW144" s="260"/>
      <c r="GX144" s="260"/>
      <c r="GY144" s="260"/>
      <c r="GZ144" s="260"/>
      <c r="HA144" s="260"/>
      <c r="HB144" s="260"/>
      <c r="HC144" s="260"/>
      <c r="HD144" s="260"/>
      <c r="HE144" s="260"/>
      <c r="HF144" s="260"/>
      <c r="HG144" s="260"/>
      <c r="HH144" s="260"/>
      <c r="HI144" s="260"/>
      <c r="HJ144" s="260"/>
      <c r="HK144" s="260"/>
      <c r="HL144" s="260"/>
      <c r="HM144" s="260"/>
      <c r="HN144" s="260"/>
      <c r="HO144" s="260"/>
      <c r="HP144" s="260"/>
      <c r="HQ144" s="260"/>
      <c r="HR144" s="260"/>
      <c r="HS144" s="260"/>
      <c r="HT144" s="260"/>
      <c r="HU144" s="260"/>
      <c r="HV144" s="260"/>
      <c r="HW144" s="260"/>
      <c r="HX144" s="260"/>
      <c r="HY144" s="260"/>
      <c r="HZ144" s="260"/>
      <c r="IA144" s="260"/>
      <c r="IB144" s="260"/>
      <c r="IC144" s="260"/>
      <c r="ID144" s="260"/>
      <c r="IE144" s="260"/>
      <c r="IF144" s="260"/>
      <c r="IG144" s="260"/>
      <c r="IH144" s="260"/>
      <c r="II144" s="260"/>
      <c r="IJ144" s="260"/>
      <c r="IK144" s="260"/>
      <c r="IL144" s="260"/>
      <c r="IM144" s="260"/>
      <c r="IN144" s="260"/>
    </row>
    <row r="145" spans="1:248" s="36" customFormat="1" ht="7.5" customHeight="1" thickTop="1">
      <c r="A145" s="202"/>
      <c r="B145" s="471"/>
      <c r="C145" s="474"/>
      <c r="D145" s="474"/>
      <c r="E145" s="475"/>
      <c r="F145" s="474"/>
      <c r="G145" s="475"/>
      <c r="H145" s="474"/>
      <c r="I145" s="16"/>
      <c r="J145" s="17"/>
      <c r="K145" s="16"/>
      <c r="M145" s="694"/>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c r="BT145" s="260"/>
      <c r="BU145" s="260"/>
      <c r="BV145" s="260"/>
      <c r="BW145" s="260"/>
      <c r="BX145" s="260"/>
      <c r="BY145" s="260"/>
      <c r="BZ145" s="260"/>
      <c r="CA145" s="260"/>
      <c r="CB145" s="260"/>
      <c r="CC145" s="260"/>
      <c r="CD145" s="260"/>
      <c r="CE145" s="260"/>
      <c r="CF145" s="260"/>
      <c r="CG145" s="260"/>
      <c r="CH145" s="260"/>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0"/>
      <c r="DF145" s="260"/>
      <c r="DG145" s="260"/>
      <c r="DH145" s="260"/>
      <c r="DI145" s="260"/>
      <c r="DJ145" s="260"/>
      <c r="DK145" s="260"/>
      <c r="DL145" s="260"/>
      <c r="DM145" s="260"/>
      <c r="DN145" s="260"/>
      <c r="DO145" s="260"/>
      <c r="DP145" s="260"/>
      <c r="DQ145" s="260"/>
      <c r="DR145" s="260"/>
      <c r="DS145" s="260"/>
      <c r="DT145" s="260"/>
      <c r="DU145" s="260"/>
      <c r="DV145" s="260"/>
      <c r="DW145" s="260"/>
      <c r="DX145" s="260"/>
      <c r="DY145" s="260"/>
      <c r="DZ145" s="260"/>
      <c r="EA145" s="260"/>
      <c r="EB145" s="260"/>
      <c r="EC145" s="260"/>
      <c r="ED145" s="260"/>
      <c r="EE145" s="260"/>
      <c r="EF145" s="260"/>
      <c r="EG145" s="260"/>
      <c r="EH145" s="260"/>
      <c r="EI145" s="260"/>
      <c r="EJ145" s="260"/>
      <c r="EK145" s="260"/>
      <c r="EL145" s="260"/>
      <c r="EM145" s="260"/>
      <c r="EN145" s="260"/>
      <c r="EO145" s="260"/>
      <c r="EP145" s="260"/>
      <c r="EQ145" s="260"/>
      <c r="ER145" s="260"/>
      <c r="ES145" s="260"/>
      <c r="ET145" s="260"/>
      <c r="EU145" s="260"/>
      <c r="EV145" s="260"/>
      <c r="EW145" s="260"/>
      <c r="EX145" s="260"/>
      <c r="EY145" s="260"/>
      <c r="EZ145" s="260"/>
      <c r="FA145" s="260"/>
      <c r="FB145" s="260"/>
      <c r="FC145" s="260"/>
      <c r="FD145" s="260"/>
      <c r="FE145" s="260"/>
      <c r="FF145" s="260"/>
      <c r="FG145" s="260"/>
      <c r="FH145" s="260"/>
      <c r="FI145" s="260"/>
      <c r="FJ145" s="260"/>
      <c r="FK145" s="260"/>
      <c r="FL145" s="260"/>
      <c r="FM145" s="260"/>
      <c r="FN145" s="260"/>
      <c r="FO145" s="260"/>
      <c r="FP145" s="260"/>
      <c r="FQ145" s="260"/>
      <c r="FR145" s="260"/>
      <c r="FS145" s="260"/>
      <c r="FT145" s="260"/>
      <c r="FU145" s="260"/>
      <c r="FV145" s="260"/>
      <c r="FW145" s="260"/>
      <c r="FX145" s="260"/>
      <c r="FY145" s="260"/>
      <c r="FZ145" s="260"/>
      <c r="GA145" s="260"/>
      <c r="GB145" s="260"/>
      <c r="GC145" s="260"/>
      <c r="GD145" s="260"/>
      <c r="GE145" s="260"/>
      <c r="GF145" s="260"/>
      <c r="GG145" s="260"/>
      <c r="GH145" s="260"/>
      <c r="GI145" s="260"/>
      <c r="GJ145" s="260"/>
      <c r="GK145" s="260"/>
      <c r="GL145" s="260"/>
      <c r="GM145" s="260"/>
      <c r="GN145" s="260"/>
      <c r="GO145" s="260"/>
      <c r="GP145" s="260"/>
      <c r="GQ145" s="260"/>
      <c r="GR145" s="260"/>
      <c r="GS145" s="260"/>
      <c r="GT145" s="260"/>
      <c r="GU145" s="260"/>
      <c r="GV145" s="260"/>
      <c r="GW145" s="260"/>
      <c r="GX145" s="260"/>
      <c r="GY145" s="260"/>
      <c r="GZ145" s="260"/>
      <c r="HA145" s="260"/>
      <c r="HB145" s="260"/>
      <c r="HC145" s="260"/>
      <c r="HD145" s="260"/>
      <c r="HE145" s="260"/>
      <c r="HF145" s="260"/>
      <c r="HG145" s="260"/>
      <c r="HH145" s="260"/>
      <c r="HI145" s="260"/>
      <c r="HJ145" s="260"/>
      <c r="HK145" s="260"/>
      <c r="HL145" s="260"/>
      <c r="HM145" s="260"/>
      <c r="HN145" s="260"/>
      <c r="HO145" s="260"/>
      <c r="HP145" s="260"/>
      <c r="HQ145" s="260"/>
      <c r="HR145" s="260"/>
      <c r="HS145" s="260"/>
      <c r="HT145" s="260"/>
      <c r="HU145" s="260"/>
      <c r="HV145" s="260"/>
      <c r="HW145" s="260"/>
      <c r="HX145" s="260"/>
      <c r="HY145" s="260"/>
      <c r="HZ145" s="260"/>
      <c r="IA145" s="260"/>
      <c r="IB145" s="260"/>
      <c r="IC145" s="260"/>
      <c r="ID145" s="260"/>
      <c r="IE145" s="260"/>
      <c r="IF145" s="260"/>
      <c r="IG145" s="260"/>
      <c r="IH145" s="260"/>
      <c r="II145" s="260"/>
      <c r="IJ145" s="260"/>
      <c r="IK145" s="260"/>
      <c r="IL145" s="260"/>
      <c r="IM145" s="260"/>
      <c r="IN145" s="260"/>
    </row>
    <row r="146" spans="1:248" s="36" customFormat="1" ht="7.5" customHeight="1">
      <c r="A146" s="202"/>
      <c r="B146" s="471"/>
      <c r="C146" s="474"/>
      <c r="D146" s="474"/>
      <c r="E146" s="475"/>
      <c r="F146" s="474"/>
      <c r="G146" s="475"/>
      <c r="H146" s="474"/>
      <c r="I146" s="16"/>
      <c r="J146" s="17"/>
      <c r="K146" s="16"/>
      <c r="M146" s="694"/>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c r="AX146" s="260"/>
      <c r="AY146" s="260"/>
      <c r="AZ146" s="260"/>
      <c r="BA146" s="260"/>
      <c r="BB146" s="260"/>
      <c r="BC146" s="260"/>
      <c r="BD146" s="260"/>
      <c r="BE146" s="260"/>
      <c r="BF146" s="260"/>
      <c r="BG146" s="260"/>
      <c r="BH146" s="260"/>
      <c r="BI146" s="260"/>
      <c r="BJ146" s="260"/>
      <c r="BK146" s="260"/>
      <c r="BL146" s="260"/>
      <c r="BM146" s="260"/>
      <c r="BN146" s="260"/>
      <c r="BO146" s="260"/>
      <c r="BP146" s="260"/>
      <c r="BQ146" s="260"/>
      <c r="BR146" s="260"/>
      <c r="BS146" s="260"/>
      <c r="BT146" s="260"/>
      <c r="BU146" s="260"/>
      <c r="BV146" s="260"/>
      <c r="BW146" s="260"/>
      <c r="BX146" s="260"/>
      <c r="BY146" s="260"/>
      <c r="BZ146" s="260"/>
      <c r="CA146" s="260"/>
      <c r="CB146" s="260"/>
      <c r="CC146" s="260"/>
      <c r="CD146" s="260"/>
      <c r="CE146" s="260"/>
      <c r="CF146" s="260"/>
      <c r="CG146" s="260"/>
      <c r="CH146" s="260"/>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0"/>
      <c r="DF146" s="260"/>
      <c r="DG146" s="260"/>
      <c r="DH146" s="260"/>
      <c r="DI146" s="260"/>
      <c r="DJ146" s="260"/>
      <c r="DK146" s="260"/>
      <c r="DL146" s="260"/>
      <c r="DM146" s="260"/>
      <c r="DN146" s="260"/>
      <c r="DO146" s="260"/>
      <c r="DP146" s="260"/>
      <c r="DQ146" s="260"/>
      <c r="DR146" s="260"/>
      <c r="DS146" s="260"/>
      <c r="DT146" s="260"/>
      <c r="DU146" s="260"/>
      <c r="DV146" s="260"/>
      <c r="DW146" s="260"/>
      <c r="DX146" s="260"/>
      <c r="DY146" s="260"/>
      <c r="DZ146" s="260"/>
      <c r="EA146" s="260"/>
      <c r="EB146" s="260"/>
      <c r="EC146" s="260"/>
      <c r="ED146" s="260"/>
      <c r="EE146" s="260"/>
      <c r="EF146" s="260"/>
      <c r="EG146" s="260"/>
      <c r="EH146" s="260"/>
      <c r="EI146" s="260"/>
      <c r="EJ146" s="260"/>
      <c r="EK146" s="260"/>
      <c r="EL146" s="260"/>
      <c r="EM146" s="260"/>
      <c r="EN146" s="260"/>
      <c r="EO146" s="260"/>
      <c r="EP146" s="260"/>
      <c r="EQ146" s="260"/>
      <c r="ER146" s="260"/>
      <c r="ES146" s="260"/>
      <c r="ET146" s="260"/>
      <c r="EU146" s="260"/>
      <c r="EV146" s="260"/>
      <c r="EW146" s="260"/>
      <c r="EX146" s="260"/>
      <c r="EY146" s="260"/>
      <c r="EZ146" s="260"/>
      <c r="FA146" s="260"/>
      <c r="FB146" s="260"/>
      <c r="FC146" s="260"/>
      <c r="FD146" s="260"/>
      <c r="FE146" s="260"/>
      <c r="FF146" s="260"/>
      <c r="FG146" s="260"/>
      <c r="FH146" s="260"/>
      <c r="FI146" s="260"/>
      <c r="FJ146" s="260"/>
      <c r="FK146" s="260"/>
      <c r="FL146" s="260"/>
      <c r="FM146" s="260"/>
      <c r="FN146" s="260"/>
      <c r="FO146" s="260"/>
      <c r="FP146" s="260"/>
      <c r="FQ146" s="260"/>
      <c r="FR146" s="260"/>
      <c r="FS146" s="260"/>
      <c r="FT146" s="260"/>
      <c r="FU146" s="260"/>
      <c r="FV146" s="260"/>
      <c r="FW146" s="260"/>
      <c r="FX146" s="260"/>
      <c r="FY146" s="260"/>
      <c r="FZ146" s="260"/>
      <c r="GA146" s="260"/>
      <c r="GB146" s="260"/>
      <c r="GC146" s="260"/>
      <c r="GD146" s="260"/>
      <c r="GE146" s="260"/>
      <c r="GF146" s="260"/>
      <c r="GG146" s="260"/>
      <c r="GH146" s="260"/>
      <c r="GI146" s="260"/>
      <c r="GJ146" s="260"/>
      <c r="GK146" s="260"/>
      <c r="GL146" s="260"/>
      <c r="GM146" s="260"/>
      <c r="GN146" s="260"/>
      <c r="GO146" s="260"/>
      <c r="GP146" s="260"/>
      <c r="GQ146" s="260"/>
      <c r="GR146" s="260"/>
      <c r="GS146" s="260"/>
      <c r="GT146" s="260"/>
      <c r="GU146" s="260"/>
      <c r="GV146" s="260"/>
      <c r="GW146" s="260"/>
      <c r="GX146" s="260"/>
      <c r="GY146" s="260"/>
      <c r="GZ146" s="260"/>
      <c r="HA146" s="260"/>
      <c r="HB146" s="260"/>
      <c r="HC146" s="260"/>
      <c r="HD146" s="260"/>
      <c r="HE146" s="260"/>
      <c r="HF146" s="260"/>
      <c r="HG146" s="260"/>
      <c r="HH146" s="260"/>
      <c r="HI146" s="260"/>
      <c r="HJ146" s="260"/>
      <c r="HK146" s="260"/>
      <c r="HL146" s="260"/>
      <c r="HM146" s="260"/>
      <c r="HN146" s="260"/>
      <c r="HO146" s="260"/>
      <c r="HP146" s="260"/>
      <c r="HQ146" s="260"/>
      <c r="HR146" s="260"/>
      <c r="HS146" s="260"/>
      <c r="HT146" s="260"/>
      <c r="HU146" s="260"/>
      <c r="HV146" s="260"/>
      <c r="HW146" s="260"/>
      <c r="HX146" s="260"/>
      <c r="HY146" s="260"/>
      <c r="HZ146" s="260"/>
      <c r="IA146" s="260"/>
      <c r="IB146" s="260"/>
      <c r="IC146" s="260"/>
      <c r="ID146" s="260"/>
      <c r="IE146" s="260"/>
      <c r="IF146" s="260"/>
      <c r="IG146" s="260"/>
      <c r="IH146" s="260"/>
      <c r="II146" s="260"/>
      <c r="IJ146" s="260"/>
      <c r="IK146" s="260"/>
      <c r="IL146" s="260"/>
      <c r="IM146" s="260"/>
      <c r="IN146" s="260"/>
    </row>
    <row r="147" spans="1:248" s="36" customFormat="1" ht="7.5" customHeight="1">
      <c r="A147" s="202"/>
      <c r="B147" s="471"/>
      <c r="C147" s="474"/>
      <c r="D147" s="474"/>
      <c r="E147" s="475"/>
      <c r="F147" s="474"/>
      <c r="G147" s="475"/>
      <c r="H147" s="474"/>
      <c r="I147" s="16"/>
      <c r="J147" s="17"/>
      <c r="K147" s="16"/>
      <c r="M147" s="694"/>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0"/>
      <c r="AY147" s="260"/>
      <c r="AZ147" s="260"/>
      <c r="BA147" s="260"/>
      <c r="BB147" s="260"/>
      <c r="BC147" s="260"/>
      <c r="BD147" s="260"/>
      <c r="BE147" s="260"/>
      <c r="BF147" s="260"/>
      <c r="BG147" s="260"/>
      <c r="BH147" s="260"/>
      <c r="BI147" s="260"/>
      <c r="BJ147" s="260"/>
      <c r="BK147" s="260"/>
      <c r="BL147" s="260"/>
      <c r="BM147" s="260"/>
      <c r="BN147" s="260"/>
      <c r="BO147" s="260"/>
      <c r="BP147" s="260"/>
      <c r="BQ147" s="260"/>
      <c r="BR147" s="260"/>
      <c r="BS147" s="260"/>
      <c r="BT147" s="260"/>
      <c r="BU147" s="260"/>
      <c r="BV147" s="260"/>
      <c r="BW147" s="260"/>
      <c r="BX147" s="260"/>
      <c r="BY147" s="260"/>
      <c r="BZ147" s="260"/>
      <c r="CA147" s="260"/>
      <c r="CB147" s="260"/>
      <c r="CC147" s="260"/>
      <c r="CD147" s="260"/>
      <c r="CE147" s="260"/>
      <c r="CF147" s="260"/>
      <c r="CG147" s="260"/>
      <c r="CH147" s="260"/>
      <c r="CI147" s="260"/>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0"/>
      <c r="DF147" s="260"/>
      <c r="DG147" s="260"/>
      <c r="DH147" s="260"/>
      <c r="DI147" s="260"/>
      <c r="DJ147" s="260"/>
      <c r="DK147" s="260"/>
      <c r="DL147" s="260"/>
      <c r="DM147" s="260"/>
      <c r="DN147" s="260"/>
      <c r="DO147" s="260"/>
      <c r="DP147" s="260"/>
      <c r="DQ147" s="260"/>
      <c r="DR147" s="260"/>
      <c r="DS147" s="260"/>
      <c r="DT147" s="260"/>
      <c r="DU147" s="260"/>
      <c r="DV147" s="260"/>
      <c r="DW147" s="260"/>
      <c r="DX147" s="260"/>
      <c r="DY147" s="260"/>
      <c r="DZ147" s="260"/>
      <c r="EA147" s="260"/>
      <c r="EB147" s="260"/>
      <c r="EC147" s="260"/>
      <c r="ED147" s="260"/>
      <c r="EE147" s="260"/>
      <c r="EF147" s="260"/>
      <c r="EG147" s="260"/>
      <c r="EH147" s="260"/>
      <c r="EI147" s="260"/>
      <c r="EJ147" s="260"/>
      <c r="EK147" s="260"/>
      <c r="EL147" s="260"/>
      <c r="EM147" s="260"/>
      <c r="EN147" s="260"/>
      <c r="EO147" s="260"/>
      <c r="EP147" s="260"/>
      <c r="EQ147" s="260"/>
      <c r="ER147" s="260"/>
      <c r="ES147" s="260"/>
      <c r="ET147" s="260"/>
      <c r="EU147" s="260"/>
      <c r="EV147" s="260"/>
      <c r="EW147" s="260"/>
      <c r="EX147" s="260"/>
      <c r="EY147" s="260"/>
      <c r="EZ147" s="260"/>
      <c r="FA147" s="260"/>
      <c r="FB147" s="260"/>
      <c r="FC147" s="260"/>
      <c r="FD147" s="260"/>
      <c r="FE147" s="260"/>
      <c r="FF147" s="260"/>
      <c r="FG147" s="260"/>
      <c r="FH147" s="260"/>
      <c r="FI147" s="260"/>
      <c r="FJ147" s="260"/>
      <c r="FK147" s="260"/>
      <c r="FL147" s="260"/>
      <c r="FM147" s="260"/>
      <c r="FN147" s="260"/>
      <c r="FO147" s="260"/>
      <c r="FP147" s="260"/>
      <c r="FQ147" s="260"/>
      <c r="FR147" s="260"/>
      <c r="FS147" s="260"/>
      <c r="FT147" s="260"/>
      <c r="FU147" s="260"/>
      <c r="FV147" s="260"/>
      <c r="FW147" s="260"/>
      <c r="FX147" s="260"/>
      <c r="FY147" s="260"/>
      <c r="FZ147" s="260"/>
      <c r="GA147" s="260"/>
      <c r="GB147" s="260"/>
      <c r="GC147" s="260"/>
      <c r="GD147" s="260"/>
      <c r="GE147" s="260"/>
      <c r="GF147" s="260"/>
      <c r="GG147" s="260"/>
      <c r="GH147" s="260"/>
      <c r="GI147" s="260"/>
      <c r="GJ147" s="260"/>
      <c r="GK147" s="260"/>
      <c r="GL147" s="260"/>
      <c r="GM147" s="260"/>
      <c r="GN147" s="260"/>
      <c r="GO147" s="260"/>
      <c r="GP147" s="260"/>
      <c r="GQ147" s="260"/>
      <c r="GR147" s="260"/>
      <c r="GS147" s="260"/>
      <c r="GT147" s="260"/>
      <c r="GU147" s="260"/>
      <c r="GV147" s="260"/>
      <c r="GW147" s="260"/>
      <c r="GX147" s="260"/>
      <c r="GY147" s="260"/>
      <c r="GZ147" s="260"/>
      <c r="HA147" s="260"/>
      <c r="HB147" s="260"/>
      <c r="HC147" s="260"/>
      <c r="HD147" s="260"/>
      <c r="HE147" s="260"/>
      <c r="HF147" s="260"/>
      <c r="HG147" s="260"/>
      <c r="HH147" s="260"/>
      <c r="HI147" s="260"/>
      <c r="HJ147" s="260"/>
      <c r="HK147" s="260"/>
      <c r="HL147" s="260"/>
      <c r="HM147" s="260"/>
      <c r="HN147" s="260"/>
      <c r="HO147" s="260"/>
      <c r="HP147" s="260"/>
      <c r="HQ147" s="260"/>
      <c r="HR147" s="260"/>
      <c r="HS147" s="260"/>
      <c r="HT147" s="260"/>
      <c r="HU147" s="260"/>
      <c r="HV147" s="260"/>
      <c r="HW147" s="260"/>
      <c r="HX147" s="260"/>
      <c r="HY147" s="260"/>
      <c r="HZ147" s="260"/>
      <c r="IA147" s="260"/>
      <c r="IB147" s="260"/>
      <c r="IC147" s="260"/>
      <c r="ID147" s="260"/>
      <c r="IE147" s="260"/>
      <c r="IF147" s="260"/>
      <c r="IG147" s="260"/>
      <c r="IH147" s="260"/>
      <c r="II147" s="260"/>
      <c r="IJ147" s="260"/>
      <c r="IK147" s="260"/>
      <c r="IL147" s="260"/>
      <c r="IM147" s="260"/>
      <c r="IN147" s="260"/>
    </row>
    <row r="148" spans="1:248" s="36" customFormat="1" ht="7.5" customHeight="1">
      <c r="A148" s="202"/>
      <c r="B148" s="471"/>
      <c r="C148" s="474"/>
      <c r="D148" s="474"/>
      <c r="E148" s="475"/>
      <c r="F148" s="474"/>
      <c r="G148" s="475"/>
      <c r="H148" s="474"/>
      <c r="I148" s="16"/>
      <c r="J148" s="17"/>
      <c r="K148" s="16"/>
      <c r="M148" s="694"/>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0"/>
      <c r="BD148" s="260"/>
      <c r="BE148" s="260"/>
      <c r="BF148" s="260"/>
      <c r="BG148" s="260"/>
      <c r="BH148" s="260"/>
      <c r="BI148" s="260"/>
      <c r="BJ148" s="260"/>
      <c r="BK148" s="260"/>
      <c r="BL148" s="260"/>
      <c r="BM148" s="260"/>
      <c r="BN148" s="260"/>
      <c r="BO148" s="260"/>
      <c r="BP148" s="260"/>
      <c r="BQ148" s="260"/>
      <c r="BR148" s="260"/>
      <c r="BS148" s="260"/>
      <c r="BT148" s="260"/>
      <c r="BU148" s="260"/>
      <c r="BV148" s="260"/>
      <c r="BW148" s="260"/>
      <c r="BX148" s="260"/>
      <c r="BY148" s="260"/>
      <c r="BZ148" s="260"/>
      <c r="CA148" s="260"/>
      <c r="CB148" s="260"/>
      <c r="CC148" s="260"/>
      <c r="CD148" s="260"/>
      <c r="CE148" s="260"/>
      <c r="CF148" s="260"/>
      <c r="CG148" s="260"/>
      <c r="CH148" s="260"/>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0"/>
      <c r="DF148" s="260"/>
      <c r="DG148" s="260"/>
      <c r="DH148" s="260"/>
      <c r="DI148" s="260"/>
      <c r="DJ148" s="260"/>
      <c r="DK148" s="260"/>
      <c r="DL148" s="260"/>
      <c r="DM148" s="260"/>
      <c r="DN148" s="260"/>
      <c r="DO148" s="260"/>
      <c r="DP148" s="260"/>
      <c r="DQ148" s="260"/>
      <c r="DR148" s="260"/>
      <c r="DS148" s="260"/>
      <c r="DT148" s="260"/>
      <c r="DU148" s="260"/>
      <c r="DV148" s="260"/>
      <c r="DW148" s="260"/>
      <c r="DX148" s="260"/>
      <c r="DY148" s="260"/>
      <c r="DZ148" s="260"/>
      <c r="EA148" s="260"/>
      <c r="EB148" s="260"/>
      <c r="EC148" s="260"/>
      <c r="ED148" s="260"/>
      <c r="EE148" s="260"/>
      <c r="EF148" s="260"/>
      <c r="EG148" s="260"/>
      <c r="EH148" s="260"/>
      <c r="EI148" s="260"/>
      <c r="EJ148" s="260"/>
      <c r="EK148" s="260"/>
      <c r="EL148" s="260"/>
      <c r="EM148" s="260"/>
      <c r="EN148" s="260"/>
      <c r="EO148" s="260"/>
      <c r="EP148" s="260"/>
      <c r="EQ148" s="260"/>
      <c r="ER148" s="260"/>
      <c r="ES148" s="260"/>
      <c r="ET148" s="260"/>
      <c r="EU148" s="260"/>
      <c r="EV148" s="260"/>
      <c r="EW148" s="260"/>
      <c r="EX148" s="260"/>
      <c r="EY148" s="260"/>
      <c r="EZ148" s="260"/>
      <c r="FA148" s="260"/>
      <c r="FB148" s="260"/>
      <c r="FC148" s="260"/>
      <c r="FD148" s="260"/>
      <c r="FE148" s="260"/>
      <c r="FF148" s="260"/>
      <c r="FG148" s="260"/>
      <c r="FH148" s="260"/>
      <c r="FI148" s="260"/>
      <c r="FJ148" s="260"/>
      <c r="FK148" s="260"/>
      <c r="FL148" s="260"/>
      <c r="FM148" s="260"/>
      <c r="FN148" s="260"/>
      <c r="FO148" s="260"/>
      <c r="FP148" s="260"/>
      <c r="FQ148" s="260"/>
      <c r="FR148" s="260"/>
      <c r="FS148" s="260"/>
      <c r="FT148" s="260"/>
      <c r="FU148" s="260"/>
      <c r="FV148" s="260"/>
      <c r="FW148" s="260"/>
      <c r="FX148" s="260"/>
      <c r="FY148" s="260"/>
      <c r="FZ148" s="260"/>
      <c r="GA148" s="260"/>
      <c r="GB148" s="260"/>
      <c r="GC148" s="260"/>
      <c r="GD148" s="260"/>
      <c r="GE148" s="260"/>
      <c r="GF148" s="260"/>
      <c r="GG148" s="260"/>
      <c r="GH148" s="260"/>
      <c r="GI148" s="260"/>
      <c r="GJ148" s="260"/>
      <c r="GK148" s="260"/>
      <c r="GL148" s="260"/>
      <c r="GM148" s="260"/>
      <c r="GN148" s="260"/>
      <c r="GO148" s="260"/>
      <c r="GP148" s="260"/>
      <c r="GQ148" s="260"/>
      <c r="GR148" s="260"/>
      <c r="GS148" s="260"/>
      <c r="GT148" s="260"/>
      <c r="GU148" s="260"/>
      <c r="GV148" s="260"/>
      <c r="GW148" s="260"/>
      <c r="GX148" s="260"/>
      <c r="GY148" s="260"/>
      <c r="GZ148" s="260"/>
      <c r="HA148" s="260"/>
      <c r="HB148" s="260"/>
      <c r="HC148" s="260"/>
      <c r="HD148" s="260"/>
      <c r="HE148" s="260"/>
      <c r="HF148" s="260"/>
      <c r="HG148" s="260"/>
      <c r="HH148" s="260"/>
      <c r="HI148" s="260"/>
      <c r="HJ148" s="260"/>
      <c r="HK148" s="260"/>
      <c r="HL148" s="260"/>
      <c r="HM148" s="260"/>
      <c r="HN148" s="260"/>
      <c r="HO148" s="260"/>
      <c r="HP148" s="260"/>
      <c r="HQ148" s="260"/>
      <c r="HR148" s="260"/>
      <c r="HS148" s="260"/>
      <c r="HT148" s="260"/>
      <c r="HU148" s="260"/>
      <c r="HV148" s="260"/>
      <c r="HW148" s="260"/>
      <c r="HX148" s="260"/>
      <c r="HY148" s="260"/>
      <c r="HZ148" s="260"/>
      <c r="IA148" s="260"/>
      <c r="IB148" s="260"/>
      <c r="IC148" s="260"/>
      <c r="ID148" s="260"/>
      <c r="IE148" s="260"/>
      <c r="IF148" s="260"/>
      <c r="IG148" s="260"/>
      <c r="IH148" s="260"/>
      <c r="II148" s="260"/>
      <c r="IJ148" s="260"/>
      <c r="IK148" s="260"/>
      <c r="IL148" s="260"/>
      <c r="IM148" s="260"/>
      <c r="IN148" s="260"/>
    </row>
    <row r="149" spans="1:248" s="36" customFormat="1" ht="7.5" customHeight="1">
      <c r="A149" s="202"/>
      <c r="B149" s="471"/>
      <c r="C149" s="474"/>
      <c r="D149" s="474"/>
      <c r="E149" s="475"/>
      <c r="F149" s="474"/>
      <c r="G149" s="475"/>
      <c r="H149" s="474"/>
      <c r="I149" s="16"/>
      <c r="J149" s="17"/>
      <c r="K149" s="16"/>
      <c r="M149" s="694"/>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c r="BT149" s="260"/>
      <c r="BU149" s="260"/>
      <c r="BV149" s="260"/>
      <c r="BW149" s="260"/>
      <c r="BX149" s="260"/>
      <c r="BY149" s="260"/>
      <c r="BZ149" s="260"/>
      <c r="CA149" s="260"/>
      <c r="CB149" s="260"/>
      <c r="CC149" s="260"/>
      <c r="CD149" s="260"/>
      <c r="CE149" s="260"/>
      <c r="CF149" s="260"/>
      <c r="CG149" s="260"/>
      <c r="CH149" s="260"/>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0"/>
      <c r="DF149" s="260"/>
      <c r="DG149" s="260"/>
      <c r="DH149" s="260"/>
      <c r="DI149" s="260"/>
      <c r="DJ149" s="260"/>
      <c r="DK149" s="260"/>
      <c r="DL149" s="260"/>
      <c r="DM149" s="260"/>
      <c r="DN149" s="260"/>
      <c r="DO149" s="260"/>
      <c r="DP149" s="260"/>
      <c r="DQ149" s="260"/>
      <c r="DR149" s="260"/>
      <c r="DS149" s="260"/>
      <c r="DT149" s="260"/>
      <c r="DU149" s="260"/>
      <c r="DV149" s="260"/>
      <c r="DW149" s="260"/>
      <c r="DX149" s="260"/>
      <c r="DY149" s="260"/>
      <c r="DZ149" s="260"/>
      <c r="EA149" s="260"/>
      <c r="EB149" s="260"/>
      <c r="EC149" s="260"/>
      <c r="ED149" s="260"/>
      <c r="EE149" s="260"/>
      <c r="EF149" s="260"/>
      <c r="EG149" s="260"/>
      <c r="EH149" s="260"/>
      <c r="EI149" s="260"/>
      <c r="EJ149" s="260"/>
      <c r="EK149" s="260"/>
      <c r="EL149" s="260"/>
      <c r="EM149" s="260"/>
      <c r="EN149" s="260"/>
      <c r="EO149" s="260"/>
      <c r="EP149" s="260"/>
      <c r="EQ149" s="260"/>
      <c r="ER149" s="260"/>
      <c r="ES149" s="260"/>
      <c r="ET149" s="260"/>
      <c r="EU149" s="260"/>
      <c r="EV149" s="260"/>
      <c r="EW149" s="260"/>
      <c r="EX149" s="260"/>
      <c r="EY149" s="260"/>
      <c r="EZ149" s="260"/>
      <c r="FA149" s="260"/>
      <c r="FB149" s="260"/>
      <c r="FC149" s="260"/>
      <c r="FD149" s="260"/>
      <c r="FE149" s="260"/>
      <c r="FF149" s="260"/>
      <c r="FG149" s="260"/>
      <c r="FH149" s="260"/>
      <c r="FI149" s="260"/>
      <c r="FJ149" s="260"/>
      <c r="FK149" s="260"/>
      <c r="FL149" s="260"/>
      <c r="FM149" s="260"/>
      <c r="FN149" s="260"/>
      <c r="FO149" s="260"/>
      <c r="FP149" s="260"/>
      <c r="FQ149" s="260"/>
      <c r="FR149" s="260"/>
      <c r="FS149" s="260"/>
      <c r="FT149" s="260"/>
      <c r="FU149" s="260"/>
      <c r="FV149" s="260"/>
      <c r="FW149" s="260"/>
      <c r="FX149" s="260"/>
      <c r="FY149" s="260"/>
      <c r="FZ149" s="260"/>
      <c r="GA149" s="260"/>
      <c r="GB149" s="260"/>
      <c r="GC149" s="260"/>
      <c r="GD149" s="260"/>
      <c r="GE149" s="260"/>
      <c r="GF149" s="260"/>
      <c r="GG149" s="260"/>
      <c r="GH149" s="260"/>
      <c r="GI149" s="260"/>
      <c r="GJ149" s="260"/>
      <c r="GK149" s="260"/>
      <c r="GL149" s="260"/>
      <c r="GM149" s="260"/>
      <c r="GN149" s="260"/>
      <c r="GO149" s="260"/>
      <c r="GP149" s="260"/>
      <c r="GQ149" s="260"/>
      <c r="GR149" s="260"/>
      <c r="GS149" s="260"/>
      <c r="GT149" s="260"/>
      <c r="GU149" s="260"/>
      <c r="GV149" s="260"/>
      <c r="GW149" s="260"/>
      <c r="GX149" s="260"/>
      <c r="GY149" s="260"/>
      <c r="GZ149" s="260"/>
      <c r="HA149" s="260"/>
      <c r="HB149" s="260"/>
      <c r="HC149" s="260"/>
      <c r="HD149" s="260"/>
      <c r="HE149" s="260"/>
      <c r="HF149" s="260"/>
      <c r="HG149" s="260"/>
      <c r="HH149" s="260"/>
      <c r="HI149" s="260"/>
      <c r="HJ149" s="260"/>
      <c r="HK149" s="260"/>
      <c r="HL149" s="260"/>
      <c r="HM149" s="260"/>
      <c r="HN149" s="260"/>
      <c r="HO149" s="260"/>
      <c r="HP149" s="260"/>
      <c r="HQ149" s="260"/>
      <c r="HR149" s="260"/>
      <c r="HS149" s="260"/>
      <c r="HT149" s="260"/>
      <c r="HU149" s="260"/>
      <c r="HV149" s="260"/>
      <c r="HW149" s="260"/>
      <c r="HX149" s="260"/>
      <c r="HY149" s="260"/>
      <c r="HZ149" s="260"/>
      <c r="IA149" s="260"/>
      <c r="IB149" s="260"/>
      <c r="IC149" s="260"/>
      <c r="ID149" s="260"/>
      <c r="IE149" s="260"/>
      <c r="IF149" s="260"/>
      <c r="IG149" s="260"/>
      <c r="IH149" s="260"/>
      <c r="II149" s="260"/>
      <c r="IJ149" s="260"/>
      <c r="IK149" s="260"/>
      <c r="IL149" s="260"/>
      <c r="IM149" s="260"/>
      <c r="IN149" s="260"/>
    </row>
    <row r="150" spans="1:248" s="36" customFormat="1" ht="7.5" customHeight="1">
      <c r="A150" s="202"/>
      <c r="B150" s="471"/>
      <c r="C150" s="474"/>
      <c r="D150" s="474"/>
      <c r="E150" s="475"/>
      <c r="F150" s="474"/>
      <c r="G150" s="475"/>
      <c r="H150" s="474"/>
      <c r="I150" s="16"/>
      <c r="J150" s="17"/>
      <c r="K150" s="16"/>
      <c r="M150" s="694"/>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60"/>
      <c r="BF150" s="260"/>
      <c r="BG150" s="260"/>
      <c r="BH150" s="260"/>
      <c r="BI150" s="260"/>
      <c r="BJ150" s="260"/>
      <c r="BK150" s="260"/>
      <c r="BL150" s="260"/>
      <c r="BM150" s="260"/>
      <c r="BN150" s="260"/>
      <c r="BO150" s="260"/>
      <c r="BP150" s="260"/>
      <c r="BQ150" s="260"/>
      <c r="BR150" s="260"/>
      <c r="BS150" s="260"/>
      <c r="BT150" s="260"/>
      <c r="BU150" s="260"/>
      <c r="BV150" s="260"/>
      <c r="BW150" s="260"/>
      <c r="BX150" s="260"/>
      <c r="BY150" s="260"/>
      <c r="BZ150" s="260"/>
      <c r="CA150" s="260"/>
      <c r="CB150" s="260"/>
      <c r="CC150" s="260"/>
      <c r="CD150" s="260"/>
      <c r="CE150" s="260"/>
      <c r="CF150" s="260"/>
      <c r="CG150" s="260"/>
      <c r="CH150" s="260"/>
      <c r="CI150" s="260"/>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0"/>
      <c r="DF150" s="260"/>
      <c r="DG150" s="260"/>
      <c r="DH150" s="260"/>
      <c r="DI150" s="260"/>
      <c r="DJ150" s="260"/>
      <c r="DK150" s="260"/>
      <c r="DL150" s="260"/>
      <c r="DM150" s="260"/>
      <c r="DN150" s="260"/>
      <c r="DO150" s="260"/>
      <c r="DP150" s="260"/>
      <c r="DQ150" s="260"/>
      <c r="DR150" s="260"/>
      <c r="DS150" s="260"/>
      <c r="DT150" s="260"/>
      <c r="DU150" s="260"/>
      <c r="DV150" s="260"/>
      <c r="DW150" s="260"/>
      <c r="DX150" s="260"/>
      <c r="DY150" s="260"/>
      <c r="DZ150" s="260"/>
      <c r="EA150" s="260"/>
      <c r="EB150" s="260"/>
      <c r="EC150" s="260"/>
      <c r="ED150" s="260"/>
      <c r="EE150" s="260"/>
      <c r="EF150" s="260"/>
      <c r="EG150" s="260"/>
      <c r="EH150" s="260"/>
      <c r="EI150" s="260"/>
      <c r="EJ150" s="260"/>
      <c r="EK150" s="260"/>
      <c r="EL150" s="260"/>
      <c r="EM150" s="260"/>
      <c r="EN150" s="260"/>
      <c r="EO150" s="260"/>
      <c r="EP150" s="260"/>
      <c r="EQ150" s="260"/>
      <c r="ER150" s="260"/>
      <c r="ES150" s="260"/>
      <c r="ET150" s="260"/>
      <c r="EU150" s="260"/>
      <c r="EV150" s="260"/>
      <c r="EW150" s="260"/>
      <c r="EX150" s="260"/>
      <c r="EY150" s="260"/>
      <c r="EZ150" s="260"/>
      <c r="FA150" s="260"/>
      <c r="FB150" s="260"/>
      <c r="FC150" s="260"/>
      <c r="FD150" s="260"/>
      <c r="FE150" s="260"/>
      <c r="FF150" s="260"/>
      <c r="FG150" s="260"/>
      <c r="FH150" s="260"/>
      <c r="FI150" s="260"/>
      <c r="FJ150" s="260"/>
      <c r="FK150" s="260"/>
      <c r="FL150" s="260"/>
      <c r="FM150" s="260"/>
      <c r="FN150" s="260"/>
      <c r="FO150" s="260"/>
      <c r="FP150" s="260"/>
      <c r="FQ150" s="260"/>
      <c r="FR150" s="260"/>
      <c r="FS150" s="260"/>
      <c r="FT150" s="260"/>
      <c r="FU150" s="260"/>
      <c r="FV150" s="260"/>
      <c r="FW150" s="260"/>
      <c r="FX150" s="260"/>
      <c r="FY150" s="260"/>
      <c r="FZ150" s="260"/>
      <c r="GA150" s="260"/>
      <c r="GB150" s="260"/>
      <c r="GC150" s="260"/>
      <c r="GD150" s="260"/>
      <c r="GE150" s="260"/>
      <c r="GF150" s="260"/>
      <c r="GG150" s="260"/>
      <c r="GH150" s="260"/>
      <c r="GI150" s="260"/>
      <c r="GJ150" s="260"/>
      <c r="GK150" s="260"/>
      <c r="GL150" s="260"/>
      <c r="GM150" s="260"/>
      <c r="GN150" s="260"/>
      <c r="GO150" s="260"/>
      <c r="GP150" s="260"/>
      <c r="GQ150" s="260"/>
      <c r="GR150" s="260"/>
      <c r="GS150" s="260"/>
      <c r="GT150" s="260"/>
      <c r="GU150" s="260"/>
      <c r="GV150" s="260"/>
      <c r="GW150" s="260"/>
      <c r="GX150" s="260"/>
      <c r="GY150" s="260"/>
      <c r="GZ150" s="260"/>
      <c r="HA150" s="260"/>
      <c r="HB150" s="260"/>
      <c r="HC150" s="260"/>
      <c r="HD150" s="260"/>
      <c r="HE150" s="260"/>
      <c r="HF150" s="260"/>
      <c r="HG150" s="260"/>
      <c r="HH150" s="260"/>
      <c r="HI150" s="260"/>
      <c r="HJ150" s="260"/>
      <c r="HK150" s="260"/>
      <c r="HL150" s="260"/>
      <c r="HM150" s="260"/>
      <c r="HN150" s="260"/>
      <c r="HO150" s="260"/>
      <c r="HP150" s="260"/>
      <c r="HQ150" s="260"/>
      <c r="HR150" s="260"/>
      <c r="HS150" s="260"/>
      <c r="HT150" s="260"/>
      <c r="HU150" s="260"/>
      <c r="HV150" s="260"/>
      <c r="HW150" s="260"/>
      <c r="HX150" s="260"/>
      <c r="HY150" s="260"/>
      <c r="HZ150" s="260"/>
      <c r="IA150" s="260"/>
      <c r="IB150" s="260"/>
      <c r="IC150" s="260"/>
      <c r="ID150" s="260"/>
      <c r="IE150" s="260"/>
      <c r="IF150" s="260"/>
      <c r="IG150" s="260"/>
      <c r="IH150" s="260"/>
      <c r="II150" s="260"/>
      <c r="IJ150" s="260"/>
      <c r="IK150" s="260"/>
      <c r="IL150" s="260"/>
      <c r="IM150" s="260"/>
      <c r="IN150" s="260"/>
    </row>
    <row r="151" spans="1:248" s="36" customFormat="1" ht="21.75" customHeight="1">
      <c r="A151" s="406"/>
      <c r="B151" s="436"/>
      <c r="C151" s="396"/>
      <c r="D151" s="396"/>
      <c r="E151" s="12"/>
      <c r="F151" s="396"/>
      <c r="G151" s="708" t="s">
        <v>1177</v>
      </c>
      <c r="H151" s="708"/>
      <c r="I151" s="708"/>
      <c r="J151" s="708"/>
      <c r="K151" s="708"/>
      <c r="M151" s="694"/>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260"/>
      <c r="EW151" s="260"/>
      <c r="EX151" s="260"/>
      <c r="EY151" s="260"/>
      <c r="EZ151" s="260"/>
      <c r="FA151" s="260"/>
      <c r="FB151" s="260"/>
      <c r="FC151" s="260"/>
      <c r="FD151" s="260"/>
      <c r="FE151" s="260"/>
      <c r="FF151" s="260"/>
      <c r="FG151" s="260"/>
      <c r="FH151" s="260"/>
      <c r="FI151" s="260"/>
      <c r="FJ151" s="260"/>
      <c r="FK151" s="260"/>
      <c r="FL151" s="260"/>
      <c r="FM151" s="260"/>
      <c r="FN151" s="260"/>
      <c r="FO151" s="260"/>
      <c r="FP151" s="260"/>
      <c r="FQ151" s="260"/>
      <c r="FR151" s="260"/>
      <c r="FS151" s="260"/>
      <c r="FT151" s="260"/>
      <c r="FU151" s="260"/>
      <c r="FV151" s="260"/>
      <c r="FW151" s="260"/>
      <c r="FX151" s="260"/>
      <c r="FY151" s="260"/>
      <c r="FZ151" s="260"/>
      <c r="GA151" s="260"/>
      <c r="GB151" s="260"/>
      <c r="GC151" s="260"/>
      <c r="GD151" s="260"/>
      <c r="GE151" s="260"/>
      <c r="GF151" s="260"/>
      <c r="GG151" s="260"/>
      <c r="GH151" s="260"/>
      <c r="GI151" s="260"/>
      <c r="GJ151" s="260"/>
      <c r="GK151" s="260"/>
      <c r="GL151" s="260"/>
      <c r="GM151" s="260"/>
      <c r="GN151" s="260"/>
      <c r="GO151" s="260"/>
      <c r="GP151" s="260"/>
      <c r="GQ151" s="260"/>
      <c r="GR151" s="260"/>
      <c r="GS151" s="260"/>
      <c r="GT151" s="260"/>
      <c r="GU151" s="260"/>
      <c r="GV151" s="260"/>
      <c r="GW151" s="260"/>
      <c r="GX151" s="260"/>
      <c r="GY151" s="260"/>
      <c r="GZ151" s="260"/>
      <c r="HA151" s="260"/>
      <c r="HB151" s="260"/>
      <c r="HC151" s="260"/>
      <c r="HD151" s="260"/>
      <c r="HE151" s="260"/>
      <c r="HF151" s="260"/>
      <c r="HG151" s="260"/>
      <c r="HH151" s="260"/>
      <c r="HI151" s="260"/>
      <c r="HJ151" s="260"/>
      <c r="HK151" s="260"/>
      <c r="HL151" s="260"/>
      <c r="HM151" s="260"/>
      <c r="HN151" s="260"/>
      <c r="HO151" s="260"/>
      <c r="HP151" s="260"/>
      <c r="HQ151" s="260"/>
      <c r="HR151" s="260"/>
      <c r="HS151" s="260"/>
      <c r="HT151" s="260"/>
      <c r="HU151" s="260"/>
      <c r="HV151" s="260"/>
      <c r="HW151" s="260"/>
      <c r="HX151" s="260"/>
      <c r="HY151" s="260"/>
      <c r="HZ151" s="260"/>
      <c r="IA151" s="260"/>
      <c r="IB151" s="260"/>
      <c r="IC151" s="260"/>
      <c r="ID151" s="260"/>
      <c r="IE151" s="260"/>
      <c r="IF151" s="260"/>
      <c r="IG151" s="260"/>
      <c r="IH151" s="260"/>
      <c r="II151" s="260"/>
      <c r="IJ151" s="260"/>
      <c r="IK151" s="260"/>
      <c r="IL151" s="260"/>
      <c r="IM151" s="260"/>
      <c r="IN151" s="260"/>
    </row>
    <row r="152" spans="1:248" s="36" customFormat="1" ht="20.25" customHeight="1">
      <c r="A152" s="186"/>
      <c r="B152" s="436"/>
      <c r="C152" s="175" t="str">
        <f>'[2]TTC'!A19</f>
        <v>Kế toán trưởng</v>
      </c>
      <c r="D152" s="186"/>
      <c r="E152" s="186"/>
      <c r="F152" s="186"/>
      <c r="G152" s="497"/>
      <c r="H152" s="186"/>
      <c r="I152" s="709" t="str">
        <f>'[2]TTC'!A18</f>
        <v>Tổng Giám đốc</v>
      </c>
      <c r="J152" s="709"/>
      <c r="K152" s="709"/>
      <c r="M152" s="694"/>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0"/>
      <c r="DF152" s="260"/>
      <c r="DG152" s="260"/>
      <c r="DH152" s="260"/>
      <c r="DI152" s="260"/>
      <c r="DJ152" s="260"/>
      <c r="DK152" s="260"/>
      <c r="DL152" s="260"/>
      <c r="DM152" s="260"/>
      <c r="DN152" s="260"/>
      <c r="DO152" s="260"/>
      <c r="DP152" s="260"/>
      <c r="DQ152" s="260"/>
      <c r="DR152" s="260"/>
      <c r="DS152" s="260"/>
      <c r="DT152" s="260"/>
      <c r="DU152" s="260"/>
      <c r="DV152" s="260"/>
      <c r="DW152" s="260"/>
      <c r="DX152" s="260"/>
      <c r="DY152" s="260"/>
      <c r="DZ152" s="260"/>
      <c r="EA152" s="260"/>
      <c r="EB152" s="260"/>
      <c r="EC152" s="260"/>
      <c r="ED152" s="260"/>
      <c r="EE152" s="260"/>
      <c r="EF152" s="260"/>
      <c r="EG152" s="260"/>
      <c r="EH152" s="260"/>
      <c r="EI152" s="260"/>
      <c r="EJ152" s="260"/>
      <c r="EK152" s="260"/>
      <c r="EL152" s="260"/>
      <c r="EM152" s="260"/>
      <c r="EN152" s="260"/>
      <c r="EO152" s="260"/>
      <c r="EP152" s="260"/>
      <c r="EQ152" s="260"/>
      <c r="ER152" s="260"/>
      <c r="ES152" s="260"/>
      <c r="ET152" s="260"/>
      <c r="EU152" s="260"/>
      <c r="EV152" s="260"/>
      <c r="EW152" s="260"/>
      <c r="EX152" s="260"/>
      <c r="EY152" s="260"/>
      <c r="EZ152" s="260"/>
      <c r="FA152" s="260"/>
      <c r="FB152" s="260"/>
      <c r="FC152" s="260"/>
      <c r="FD152" s="260"/>
      <c r="FE152" s="260"/>
      <c r="FF152" s="260"/>
      <c r="FG152" s="260"/>
      <c r="FH152" s="260"/>
      <c r="FI152" s="260"/>
      <c r="FJ152" s="260"/>
      <c r="FK152" s="260"/>
      <c r="FL152" s="260"/>
      <c r="FM152" s="260"/>
      <c r="FN152" s="260"/>
      <c r="FO152" s="260"/>
      <c r="FP152" s="260"/>
      <c r="FQ152" s="260"/>
      <c r="FR152" s="260"/>
      <c r="FS152" s="260"/>
      <c r="FT152" s="260"/>
      <c r="FU152" s="260"/>
      <c r="FV152" s="260"/>
      <c r="FW152" s="260"/>
      <c r="FX152" s="260"/>
      <c r="FY152" s="260"/>
      <c r="FZ152" s="260"/>
      <c r="GA152" s="260"/>
      <c r="GB152" s="260"/>
      <c r="GC152" s="260"/>
      <c r="GD152" s="260"/>
      <c r="GE152" s="260"/>
      <c r="GF152" s="260"/>
      <c r="GG152" s="260"/>
      <c r="GH152" s="260"/>
      <c r="GI152" s="260"/>
      <c r="GJ152" s="260"/>
      <c r="GK152" s="260"/>
      <c r="GL152" s="260"/>
      <c r="GM152" s="260"/>
      <c r="GN152" s="260"/>
      <c r="GO152" s="260"/>
      <c r="GP152" s="260"/>
      <c r="GQ152" s="260"/>
      <c r="GR152" s="260"/>
      <c r="GS152" s="260"/>
      <c r="GT152" s="260"/>
      <c r="GU152" s="260"/>
      <c r="GV152" s="260"/>
      <c r="GW152" s="260"/>
      <c r="GX152" s="260"/>
      <c r="GY152" s="260"/>
      <c r="GZ152" s="260"/>
      <c r="HA152" s="260"/>
      <c r="HB152" s="260"/>
      <c r="HC152" s="260"/>
      <c r="HD152" s="260"/>
      <c r="HE152" s="260"/>
      <c r="HF152" s="260"/>
      <c r="HG152" s="260"/>
      <c r="HH152" s="260"/>
      <c r="HI152" s="260"/>
      <c r="HJ152" s="260"/>
      <c r="HK152" s="260"/>
      <c r="HL152" s="260"/>
      <c r="HM152" s="260"/>
      <c r="HN152" s="260"/>
      <c r="HO152" s="260"/>
      <c r="HP152" s="260"/>
      <c r="HQ152" s="260"/>
      <c r="HR152" s="260"/>
      <c r="HS152" s="260"/>
      <c r="HT152" s="260"/>
      <c r="HU152" s="260"/>
      <c r="HV152" s="260"/>
      <c r="HW152" s="260"/>
      <c r="HX152" s="260"/>
      <c r="HY152" s="260"/>
      <c r="HZ152" s="260"/>
      <c r="IA152" s="260"/>
      <c r="IB152" s="260"/>
      <c r="IC152" s="260"/>
      <c r="ID152" s="260"/>
      <c r="IE152" s="260"/>
      <c r="IF152" s="260"/>
      <c r="IG152" s="260"/>
      <c r="IH152" s="260"/>
      <c r="II152" s="260"/>
      <c r="IJ152" s="260"/>
      <c r="IK152" s="260"/>
      <c r="IL152" s="260"/>
      <c r="IM152" s="260"/>
      <c r="IN152" s="260"/>
    </row>
    <row r="153" spans="1:248" s="36" customFormat="1" ht="21" customHeight="1">
      <c r="A153" s="406"/>
      <c r="B153" s="436"/>
      <c r="C153" s="464"/>
      <c r="D153" s="499"/>
      <c r="E153" s="499"/>
      <c r="F153" s="499"/>
      <c r="G153" s="469"/>
      <c r="H153" s="499"/>
      <c r="I153" s="52"/>
      <c r="J153" s="490"/>
      <c r="K153" s="52"/>
      <c r="M153" s="694"/>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0"/>
      <c r="DF153" s="260"/>
      <c r="DG153" s="260"/>
      <c r="DH153" s="260"/>
      <c r="DI153" s="260"/>
      <c r="DJ153" s="260"/>
      <c r="DK153" s="260"/>
      <c r="DL153" s="260"/>
      <c r="DM153" s="260"/>
      <c r="DN153" s="260"/>
      <c r="DO153" s="260"/>
      <c r="DP153" s="260"/>
      <c r="DQ153" s="260"/>
      <c r="DR153" s="260"/>
      <c r="DS153" s="260"/>
      <c r="DT153" s="260"/>
      <c r="DU153" s="260"/>
      <c r="DV153" s="260"/>
      <c r="DW153" s="260"/>
      <c r="DX153" s="260"/>
      <c r="DY153" s="260"/>
      <c r="DZ153" s="260"/>
      <c r="EA153" s="260"/>
      <c r="EB153" s="260"/>
      <c r="EC153" s="260"/>
      <c r="ED153" s="260"/>
      <c r="EE153" s="260"/>
      <c r="EF153" s="260"/>
      <c r="EG153" s="260"/>
      <c r="EH153" s="260"/>
      <c r="EI153" s="260"/>
      <c r="EJ153" s="260"/>
      <c r="EK153" s="260"/>
      <c r="EL153" s="260"/>
      <c r="EM153" s="260"/>
      <c r="EN153" s="260"/>
      <c r="EO153" s="260"/>
      <c r="EP153" s="260"/>
      <c r="EQ153" s="260"/>
      <c r="ER153" s="260"/>
      <c r="ES153" s="260"/>
      <c r="ET153" s="260"/>
      <c r="EU153" s="260"/>
      <c r="EV153" s="260"/>
      <c r="EW153" s="260"/>
      <c r="EX153" s="260"/>
      <c r="EY153" s="260"/>
      <c r="EZ153" s="260"/>
      <c r="FA153" s="260"/>
      <c r="FB153" s="260"/>
      <c r="FC153" s="260"/>
      <c r="FD153" s="260"/>
      <c r="FE153" s="260"/>
      <c r="FF153" s="260"/>
      <c r="FG153" s="260"/>
      <c r="FH153" s="260"/>
      <c r="FI153" s="260"/>
      <c r="FJ153" s="260"/>
      <c r="FK153" s="260"/>
      <c r="FL153" s="260"/>
      <c r="FM153" s="260"/>
      <c r="FN153" s="260"/>
      <c r="FO153" s="260"/>
      <c r="FP153" s="260"/>
      <c r="FQ153" s="260"/>
      <c r="FR153" s="260"/>
      <c r="FS153" s="260"/>
      <c r="FT153" s="260"/>
      <c r="FU153" s="260"/>
      <c r="FV153" s="260"/>
      <c r="FW153" s="260"/>
      <c r="FX153" s="260"/>
      <c r="FY153" s="260"/>
      <c r="FZ153" s="260"/>
      <c r="GA153" s="260"/>
      <c r="GB153" s="260"/>
      <c r="GC153" s="260"/>
      <c r="GD153" s="260"/>
      <c r="GE153" s="260"/>
      <c r="GF153" s="260"/>
      <c r="GG153" s="260"/>
      <c r="GH153" s="260"/>
      <c r="GI153" s="260"/>
      <c r="GJ153" s="260"/>
      <c r="GK153" s="260"/>
      <c r="GL153" s="260"/>
      <c r="GM153" s="260"/>
      <c r="GN153" s="260"/>
      <c r="GO153" s="260"/>
      <c r="GP153" s="260"/>
      <c r="GQ153" s="260"/>
      <c r="GR153" s="260"/>
      <c r="GS153" s="260"/>
      <c r="GT153" s="260"/>
      <c r="GU153" s="260"/>
      <c r="GV153" s="260"/>
      <c r="GW153" s="260"/>
      <c r="GX153" s="260"/>
      <c r="GY153" s="260"/>
      <c r="GZ153" s="260"/>
      <c r="HA153" s="260"/>
      <c r="HB153" s="260"/>
      <c r="HC153" s="260"/>
      <c r="HD153" s="260"/>
      <c r="HE153" s="260"/>
      <c r="HF153" s="260"/>
      <c r="HG153" s="260"/>
      <c r="HH153" s="260"/>
      <c r="HI153" s="260"/>
      <c r="HJ153" s="260"/>
      <c r="HK153" s="260"/>
      <c r="HL153" s="260"/>
      <c r="HM153" s="260"/>
      <c r="HN153" s="260"/>
      <c r="HO153" s="260"/>
      <c r="HP153" s="260"/>
      <c r="HQ153" s="260"/>
      <c r="HR153" s="260"/>
      <c r="HS153" s="260"/>
      <c r="HT153" s="260"/>
      <c r="HU153" s="260"/>
      <c r="HV153" s="260"/>
      <c r="HW153" s="260"/>
      <c r="HX153" s="260"/>
      <c r="HY153" s="260"/>
      <c r="HZ153" s="260"/>
      <c r="IA153" s="260"/>
      <c r="IB153" s="260"/>
      <c r="IC153" s="260"/>
      <c r="ID153" s="260"/>
      <c r="IE153" s="260"/>
      <c r="IF153" s="260"/>
      <c r="IG153" s="260"/>
      <c r="IH153" s="260"/>
      <c r="II153" s="260"/>
      <c r="IJ153" s="260"/>
      <c r="IK153" s="260"/>
      <c r="IL153" s="260"/>
      <c r="IM153" s="260"/>
      <c r="IN153" s="260"/>
    </row>
    <row r="154" spans="1:248" s="36" customFormat="1" ht="21" customHeight="1">
      <c r="A154" s="406"/>
      <c r="B154" s="436"/>
      <c r="C154" s="464"/>
      <c r="D154" s="499"/>
      <c r="E154" s="499"/>
      <c r="F154" s="499"/>
      <c r="G154" s="469"/>
      <c r="H154" s="499"/>
      <c r="I154" s="52"/>
      <c r="J154" s="490"/>
      <c r="K154" s="52"/>
      <c r="M154" s="694"/>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260"/>
      <c r="AX154" s="260"/>
      <c r="AY154" s="260"/>
      <c r="AZ154" s="260"/>
      <c r="BA154" s="260"/>
      <c r="BB154" s="260"/>
      <c r="BC154" s="260"/>
      <c r="BD154" s="260"/>
      <c r="BE154" s="260"/>
      <c r="BF154" s="260"/>
      <c r="BG154" s="260"/>
      <c r="BH154" s="260"/>
      <c r="BI154" s="260"/>
      <c r="BJ154" s="260"/>
      <c r="BK154" s="260"/>
      <c r="BL154" s="260"/>
      <c r="BM154" s="260"/>
      <c r="BN154" s="260"/>
      <c r="BO154" s="260"/>
      <c r="BP154" s="260"/>
      <c r="BQ154" s="260"/>
      <c r="BR154" s="260"/>
      <c r="BS154" s="260"/>
      <c r="BT154" s="260"/>
      <c r="BU154" s="260"/>
      <c r="BV154" s="260"/>
      <c r="BW154" s="260"/>
      <c r="BX154" s="260"/>
      <c r="BY154" s="260"/>
      <c r="BZ154" s="260"/>
      <c r="CA154" s="260"/>
      <c r="CB154" s="260"/>
      <c r="CC154" s="260"/>
      <c r="CD154" s="260"/>
      <c r="CE154" s="260"/>
      <c r="CF154" s="260"/>
      <c r="CG154" s="260"/>
      <c r="CH154" s="260"/>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0"/>
      <c r="DF154" s="260"/>
      <c r="DG154" s="260"/>
      <c r="DH154" s="260"/>
      <c r="DI154" s="260"/>
      <c r="DJ154" s="260"/>
      <c r="DK154" s="260"/>
      <c r="DL154" s="260"/>
      <c r="DM154" s="260"/>
      <c r="DN154" s="260"/>
      <c r="DO154" s="260"/>
      <c r="DP154" s="260"/>
      <c r="DQ154" s="260"/>
      <c r="DR154" s="260"/>
      <c r="DS154" s="260"/>
      <c r="DT154" s="260"/>
      <c r="DU154" s="260"/>
      <c r="DV154" s="260"/>
      <c r="DW154" s="260"/>
      <c r="DX154" s="260"/>
      <c r="DY154" s="260"/>
      <c r="DZ154" s="260"/>
      <c r="EA154" s="260"/>
      <c r="EB154" s="260"/>
      <c r="EC154" s="260"/>
      <c r="ED154" s="260"/>
      <c r="EE154" s="260"/>
      <c r="EF154" s="260"/>
      <c r="EG154" s="260"/>
      <c r="EH154" s="260"/>
      <c r="EI154" s="260"/>
      <c r="EJ154" s="260"/>
      <c r="EK154" s="260"/>
      <c r="EL154" s="260"/>
      <c r="EM154" s="260"/>
      <c r="EN154" s="260"/>
      <c r="EO154" s="260"/>
      <c r="EP154" s="260"/>
      <c r="EQ154" s="260"/>
      <c r="ER154" s="260"/>
      <c r="ES154" s="260"/>
      <c r="ET154" s="260"/>
      <c r="EU154" s="260"/>
      <c r="EV154" s="260"/>
      <c r="EW154" s="260"/>
      <c r="EX154" s="260"/>
      <c r="EY154" s="260"/>
      <c r="EZ154" s="260"/>
      <c r="FA154" s="260"/>
      <c r="FB154" s="260"/>
      <c r="FC154" s="260"/>
      <c r="FD154" s="260"/>
      <c r="FE154" s="260"/>
      <c r="FF154" s="260"/>
      <c r="FG154" s="260"/>
      <c r="FH154" s="260"/>
      <c r="FI154" s="260"/>
      <c r="FJ154" s="260"/>
      <c r="FK154" s="260"/>
      <c r="FL154" s="260"/>
      <c r="FM154" s="260"/>
      <c r="FN154" s="260"/>
      <c r="FO154" s="260"/>
      <c r="FP154" s="260"/>
      <c r="FQ154" s="260"/>
      <c r="FR154" s="260"/>
      <c r="FS154" s="260"/>
      <c r="FT154" s="260"/>
      <c r="FU154" s="260"/>
      <c r="FV154" s="260"/>
      <c r="FW154" s="260"/>
      <c r="FX154" s="260"/>
      <c r="FY154" s="260"/>
      <c r="FZ154" s="260"/>
      <c r="GA154" s="260"/>
      <c r="GB154" s="260"/>
      <c r="GC154" s="260"/>
      <c r="GD154" s="260"/>
      <c r="GE154" s="260"/>
      <c r="GF154" s="260"/>
      <c r="GG154" s="260"/>
      <c r="GH154" s="260"/>
      <c r="GI154" s="260"/>
      <c r="GJ154" s="260"/>
      <c r="GK154" s="260"/>
      <c r="GL154" s="260"/>
      <c r="GM154" s="260"/>
      <c r="GN154" s="260"/>
      <c r="GO154" s="260"/>
      <c r="GP154" s="260"/>
      <c r="GQ154" s="260"/>
      <c r="GR154" s="260"/>
      <c r="GS154" s="260"/>
      <c r="GT154" s="260"/>
      <c r="GU154" s="260"/>
      <c r="GV154" s="260"/>
      <c r="GW154" s="260"/>
      <c r="GX154" s="260"/>
      <c r="GY154" s="260"/>
      <c r="GZ154" s="260"/>
      <c r="HA154" s="260"/>
      <c r="HB154" s="260"/>
      <c r="HC154" s="260"/>
      <c r="HD154" s="260"/>
      <c r="HE154" s="260"/>
      <c r="HF154" s="260"/>
      <c r="HG154" s="260"/>
      <c r="HH154" s="260"/>
      <c r="HI154" s="260"/>
      <c r="HJ154" s="260"/>
      <c r="HK154" s="260"/>
      <c r="HL154" s="260"/>
      <c r="HM154" s="260"/>
      <c r="HN154" s="260"/>
      <c r="HO154" s="260"/>
      <c r="HP154" s="260"/>
      <c r="HQ154" s="260"/>
      <c r="HR154" s="260"/>
      <c r="HS154" s="260"/>
      <c r="HT154" s="260"/>
      <c r="HU154" s="260"/>
      <c r="HV154" s="260"/>
      <c r="HW154" s="260"/>
      <c r="HX154" s="260"/>
      <c r="HY154" s="260"/>
      <c r="HZ154" s="260"/>
      <c r="IA154" s="260"/>
      <c r="IB154" s="260"/>
      <c r="IC154" s="260"/>
      <c r="ID154" s="260"/>
      <c r="IE154" s="260"/>
      <c r="IF154" s="260"/>
      <c r="IG154" s="260"/>
      <c r="IH154" s="260"/>
      <c r="II154" s="260"/>
      <c r="IJ154" s="260"/>
      <c r="IK154" s="260"/>
      <c r="IL154" s="260"/>
      <c r="IM154" s="260"/>
      <c r="IN154" s="260"/>
    </row>
    <row r="155" spans="1:248" s="36" customFormat="1" ht="15">
      <c r="A155" s="406"/>
      <c r="B155" s="436"/>
      <c r="C155" s="436"/>
      <c r="D155" s="500"/>
      <c r="E155" s="500"/>
      <c r="F155" s="500"/>
      <c r="G155" s="501"/>
      <c r="H155" s="500"/>
      <c r="I155" s="52"/>
      <c r="J155" s="490"/>
      <c r="K155" s="52"/>
      <c r="M155" s="694"/>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c r="AX155" s="260"/>
      <c r="AY155" s="260"/>
      <c r="AZ155" s="260"/>
      <c r="BA155" s="260"/>
      <c r="BB155" s="260"/>
      <c r="BC155" s="260"/>
      <c r="BD155" s="260"/>
      <c r="BE155" s="260"/>
      <c r="BF155" s="260"/>
      <c r="BG155" s="260"/>
      <c r="BH155" s="260"/>
      <c r="BI155" s="260"/>
      <c r="BJ155" s="260"/>
      <c r="BK155" s="260"/>
      <c r="BL155" s="260"/>
      <c r="BM155" s="260"/>
      <c r="BN155" s="260"/>
      <c r="BO155" s="260"/>
      <c r="BP155" s="260"/>
      <c r="BQ155" s="260"/>
      <c r="BR155" s="260"/>
      <c r="BS155" s="260"/>
      <c r="BT155" s="260"/>
      <c r="BU155" s="260"/>
      <c r="BV155" s="260"/>
      <c r="BW155" s="260"/>
      <c r="BX155" s="260"/>
      <c r="BY155" s="260"/>
      <c r="BZ155" s="260"/>
      <c r="CA155" s="260"/>
      <c r="CB155" s="260"/>
      <c r="CC155" s="260"/>
      <c r="CD155" s="260"/>
      <c r="CE155" s="260"/>
      <c r="CF155" s="260"/>
      <c r="CG155" s="260"/>
      <c r="CH155" s="260"/>
      <c r="CI155" s="260"/>
      <c r="CJ155" s="260"/>
      <c r="CK155" s="260"/>
      <c r="CL155" s="260"/>
      <c r="CM155" s="260"/>
      <c r="CN155" s="260"/>
      <c r="CO155" s="260"/>
      <c r="CP155" s="260"/>
      <c r="CQ155" s="260"/>
      <c r="CR155" s="260"/>
      <c r="CS155" s="260"/>
      <c r="CT155" s="260"/>
      <c r="CU155" s="260"/>
      <c r="CV155" s="260"/>
      <c r="CW155" s="260"/>
      <c r="CX155" s="260"/>
      <c r="CY155" s="260"/>
      <c r="CZ155" s="260"/>
      <c r="DA155" s="260"/>
      <c r="DB155" s="260"/>
      <c r="DC155" s="260"/>
      <c r="DD155" s="260"/>
      <c r="DE155" s="260"/>
      <c r="DF155" s="260"/>
      <c r="DG155" s="260"/>
      <c r="DH155" s="260"/>
      <c r="DI155" s="260"/>
      <c r="DJ155" s="260"/>
      <c r="DK155" s="260"/>
      <c r="DL155" s="260"/>
      <c r="DM155" s="260"/>
      <c r="DN155" s="260"/>
      <c r="DO155" s="260"/>
      <c r="DP155" s="260"/>
      <c r="DQ155" s="260"/>
      <c r="DR155" s="260"/>
      <c r="DS155" s="260"/>
      <c r="DT155" s="260"/>
      <c r="DU155" s="260"/>
      <c r="DV155" s="260"/>
      <c r="DW155" s="260"/>
      <c r="DX155" s="260"/>
      <c r="DY155" s="260"/>
      <c r="DZ155" s="260"/>
      <c r="EA155" s="260"/>
      <c r="EB155" s="260"/>
      <c r="EC155" s="260"/>
      <c r="ED155" s="260"/>
      <c r="EE155" s="260"/>
      <c r="EF155" s="260"/>
      <c r="EG155" s="260"/>
      <c r="EH155" s="260"/>
      <c r="EI155" s="260"/>
      <c r="EJ155" s="260"/>
      <c r="EK155" s="260"/>
      <c r="EL155" s="260"/>
      <c r="EM155" s="260"/>
      <c r="EN155" s="260"/>
      <c r="EO155" s="260"/>
      <c r="EP155" s="260"/>
      <c r="EQ155" s="260"/>
      <c r="ER155" s="260"/>
      <c r="ES155" s="260"/>
      <c r="ET155" s="260"/>
      <c r="EU155" s="260"/>
      <c r="EV155" s="260"/>
      <c r="EW155" s="260"/>
      <c r="EX155" s="260"/>
      <c r="EY155" s="260"/>
      <c r="EZ155" s="260"/>
      <c r="FA155" s="260"/>
      <c r="FB155" s="260"/>
      <c r="FC155" s="260"/>
      <c r="FD155" s="260"/>
      <c r="FE155" s="260"/>
      <c r="FF155" s="260"/>
      <c r="FG155" s="260"/>
      <c r="FH155" s="260"/>
      <c r="FI155" s="260"/>
      <c r="FJ155" s="260"/>
      <c r="FK155" s="260"/>
      <c r="FL155" s="260"/>
      <c r="FM155" s="260"/>
      <c r="FN155" s="260"/>
      <c r="FO155" s="260"/>
      <c r="FP155" s="260"/>
      <c r="FQ155" s="260"/>
      <c r="FR155" s="260"/>
      <c r="FS155" s="260"/>
      <c r="FT155" s="260"/>
      <c r="FU155" s="260"/>
      <c r="FV155" s="260"/>
      <c r="FW155" s="260"/>
      <c r="FX155" s="260"/>
      <c r="FY155" s="260"/>
      <c r="FZ155" s="260"/>
      <c r="GA155" s="260"/>
      <c r="GB155" s="260"/>
      <c r="GC155" s="260"/>
      <c r="GD155" s="260"/>
      <c r="GE155" s="260"/>
      <c r="GF155" s="260"/>
      <c r="GG155" s="260"/>
      <c r="GH155" s="260"/>
      <c r="GI155" s="260"/>
      <c r="GJ155" s="260"/>
      <c r="GK155" s="260"/>
      <c r="GL155" s="260"/>
      <c r="GM155" s="260"/>
      <c r="GN155" s="260"/>
      <c r="GO155" s="260"/>
      <c r="GP155" s="260"/>
      <c r="GQ155" s="260"/>
      <c r="GR155" s="260"/>
      <c r="GS155" s="260"/>
      <c r="GT155" s="260"/>
      <c r="GU155" s="260"/>
      <c r="GV155" s="260"/>
      <c r="GW155" s="260"/>
      <c r="GX155" s="260"/>
      <c r="GY155" s="260"/>
      <c r="GZ155" s="260"/>
      <c r="HA155" s="260"/>
      <c r="HB155" s="260"/>
      <c r="HC155" s="260"/>
      <c r="HD155" s="260"/>
      <c r="HE155" s="260"/>
      <c r="HF155" s="260"/>
      <c r="HG155" s="260"/>
      <c r="HH155" s="260"/>
      <c r="HI155" s="260"/>
      <c r="HJ155" s="260"/>
      <c r="HK155" s="260"/>
      <c r="HL155" s="260"/>
      <c r="HM155" s="260"/>
      <c r="HN155" s="260"/>
      <c r="HO155" s="260"/>
      <c r="HP155" s="260"/>
      <c r="HQ155" s="260"/>
      <c r="HR155" s="260"/>
      <c r="HS155" s="260"/>
      <c r="HT155" s="260"/>
      <c r="HU155" s="260"/>
      <c r="HV155" s="260"/>
      <c r="HW155" s="260"/>
      <c r="HX155" s="260"/>
      <c r="HY155" s="260"/>
      <c r="HZ155" s="260"/>
      <c r="IA155" s="260"/>
      <c r="IB155" s="260"/>
      <c r="IC155" s="260"/>
      <c r="ID155" s="260"/>
      <c r="IE155" s="260"/>
      <c r="IF155" s="260"/>
      <c r="IG155" s="260"/>
      <c r="IH155" s="260"/>
      <c r="II155" s="260"/>
      <c r="IJ155" s="260"/>
      <c r="IK155" s="260"/>
      <c r="IL155" s="260"/>
      <c r="IM155" s="260"/>
      <c r="IN155" s="260"/>
    </row>
    <row r="156" spans="1:248" s="36" customFormat="1" ht="15">
      <c r="A156" s="406"/>
      <c r="B156" s="436"/>
      <c r="C156" s="436"/>
      <c r="D156" s="500"/>
      <c r="E156" s="500"/>
      <c r="F156" s="500"/>
      <c r="G156" s="501"/>
      <c r="H156" s="500"/>
      <c r="I156" s="52"/>
      <c r="J156" s="490"/>
      <c r="K156" s="52"/>
      <c r="M156" s="694"/>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c r="AR156" s="260"/>
      <c r="AS156" s="260"/>
      <c r="AT156" s="260"/>
      <c r="AU156" s="260"/>
      <c r="AV156" s="260"/>
      <c r="AW156" s="260"/>
      <c r="AX156" s="260"/>
      <c r="AY156" s="260"/>
      <c r="AZ156" s="260"/>
      <c r="BA156" s="260"/>
      <c r="BB156" s="260"/>
      <c r="BC156" s="260"/>
      <c r="BD156" s="260"/>
      <c r="BE156" s="260"/>
      <c r="BF156" s="260"/>
      <c r="BG156" s="260"/>
      <c r="BH156" s="260"/>
      <c r="BI156" s="260"/>
      <c r="BJ156" s="260"/>
      <c r="BK156" s="260"/>
      <c r="BL156" s="260"/>
      <c r="BM156" s="260"/>
      <c r="BN156" s="260"/>
      <c r="BO156" s="260"/>
      <c r="BP156" s="260"/>
      <c r="BQ156" s="260"/>
      <c r="BR156" s="260"/>
      <c r="BS156" s="260"/>
      <c r="BT156" s="260"/>
      <c r="BU156" s="260"/>
      <c r="BV156" s="260"/>
      <c r="BW156" s="260"/>
      <c r="BX156" s="260"/>
      <c r="BY156" s="260"/>
      <c r="BZ156" s="260"/>
      <c r="CA156" s="260"/>
      <c r="CB156" s="260"/>
      <c r="CC156" s="260"/>
      <c r="CD156" s="260"/>
      <c r="CE156" s="260"/>
      <c r="CF156" s="260"/>
      <c r="CG156" s="260"/>
      <c r="CH156" s="260"/>
      <c r="CI156" s="260"/>
      <c r="CJ156" s="260"/>
      <c r="CK156" s="260"/>
      <c r="CL156" s="260"/>
      <c r="CM156" s="260"/>
      <c r="CN156" s="260"/>
      <c r="CO156" s="260"/>
      <c r="CP156" s="260"/>
      <c r="CQ156" s="260"/>
      <c r="CR156" s="260"/>
      <c r="CS156" s="260"/>
      <c r="CT156" s="260"/>
      <c r="CU156" s="260"/>
      <c r="CV156" s="260"/>
      <c r="CW156" s="260"/>
      <c r="CX156" s="260"/>
      <c r="CY156" s="260"/>
      <c r="CZ156" s="260"/>
      <c r="DA156" s="260"/>
      <c r="DB156" s="260"/>
      <c r="DC156" s="260"/>
      <c r="DD156" s="260"/>
      <c r="DE156" s="260"/>
      <c r="DF156" s="260"/>
      <c r="DG156" s="260"/>
      <c r="DH156" s="260"/>
      <c r="DI156" s="260"/>
      <c r="DJ156" s="260"/>
      <c r="DK156" s="260"/>
      <c r="DL156" s="260"/>
      <c r="DM156" s="260"/>
      <c r="DN156" s="260"/>
      <c r="DO156" s="260"/>
      <c r="DP156" s="260"/>
      <c r="DQ156" s="260"/>
      <c r="DR156" s="260"/>
      <c r="DS156" s="260"/>
      <c r="DT156" s="260"/>
      <c r="DU156" s="260"/>
      <c r="DV156" s="260"/>
      <c r="DW156" s="260"/>
      <c r="DX156" s="260"/>
      <c r="DY156" s="260"/>
      <c r="DZ156" s="260"/>
      <c r="EA156" s="260"/>
      <c r="EB156" s="260"/>
      <c r="EC156" s="260"/>
      <c r="ED156" s="260"/>
      <c r="EE156" s="260"/>
      <c r="EF156" s="260"/>
      <c r="EG156" s="260"/>
      <c r="EH156" s="260"/>
      <c r="EI156" s="260"/>
      <c r="EJ156" s="260"/>
      <c r="EK156" s="260"/>
      <c r="EL156" s="260"/>
      <c r="EM156" s="260"/>
      <c r="EN156" s="260"/>
      <c r="EO156" s="260"/>
      <c r="EP156" s="260"/>
      <c r="EQ156" s="260"/>
      <c r="ER156" s="260"/>
      <c r="ES156" s="260"/>
      <c r="ET156" s="260"/>
      <c r="EU156" s="260"/>
      <c r="EV156" s="260"/>
      <c r="EW156" s="260"/>
      <c r="EX156" s="260"/>
      <c r="EY156" s="260"/>
      <c r="EZ156" s="260"/>
      <c r="FA156" s="260"/>
      <c r="FB156" s="260"/>
      <c r="FC156" s="260"/>
      <c r="FD156" s="260"/>
      <c r="FE156" s="260"/>
      <c r="FF156" s="260"/>
      <c r="FG156" s="260"/>
      <c r="FH156" s="260"/>
      <c r="FI156" s="260"/>
      <c r="FJ156" s="260"/>
      <c r="FK156" s="260"/>
      <c r="FL156" s="260"/>
      <c r="FM156" s="260"/>
      <c r="FN156" s="260"/>
      <c r="FO156" s="260"/>
      <c r="FP156" s="260"/>
      <c r="FQ156" s="260"/>
      <c r="FR156" s="260"/>
      <c r="FS156" s="260"/>
      <c r="FT156" s="260"/>
      <c r="FU156" s="260"/>
      <c r="FV156" s="260"/>
      <c r="FW156" s="260"/>
      <c r="FX156" s="260"/>
      <c r="FY156" s="260"/>
      <c r="FZ156" s="260"/>
      <c r="GA156" s="260"/>
      <c r="GB156" s="260"/>
      <c r="GC156" s="260"/>
      <c r="GD156" s="260"/>
      <c r="GE156" s="260"/>
      <c r="GF156" s="260"/>
      <c r="GG156" s="260"/>
      <c r="GH156" s="260"/>
      <c r="GI156" s="260"/>
      <c r="GJ156" s="260"/>
      <c r="GK156" s="260"/>
      <c r="GL156" s="260"/>
      <c r="GM156" s="260"/>
      <c r="GN156" s="260"/>
      <c r="GO156" s="260"/>
      <c r="GP156" s="260"/>
      <c r="GQ156" s="260"/>
      <c r="GR156" s="260"/>
      <c r="GS156" s="260"/>
      <c r="GT156" s="260"/>
      <c r="GU156" s="260"/>
      <c r="GV156" s="260"/>
      <c r="GW156" s="260"/>
      <c r="GX156" s="260"/>
      <c r="GY156" s="260"/>
      <c r="GZ156" s="260"/>
      <c r="HA156" s="260"/>
      <c r="HB156" s="260"/>
      <c r="HC156" s="260"/>
      <c r="HD156" s="260"/>
      <c r="HE156" s="260"/>
      <c r="HF156" s="260"/>
      <c r="HG156" s="260"/>
      <c r="HH156" s="260"/>
      <c r="HI156" s="260"/>
      <c r="HJ156" s="260"/>
      <c r="HK156" s="260"/>
      <c r="HL156" s="260"/>
      <c r="HM156" s="260"/>
      <c r="HN156" s="260"/>
      <c r="HO156" s="260"/>
      <c r="HP156" s="260"/>
      <c r="HQ156" s="260"/>
      <c r="HR156" s="260"/>
      <c r="HS156" s="260"/>
      <c r="HT156" s="260"/>
      <c r="HU156" s="260"/>
      <c r="HV156" s="260"/>
      <c r="HW156" s="260"/>
      <c r="HX156" s="260"/>
      <c r="HY156" s="260"/>
      <c r="HZ156" s="260"/>
      <c r="IA156" s="260"/>
      <c r="IB156" s="260"/>
      <c r="IC156" s="260"/>
      <c r="ID156" s="260"/>
      <c r="IE156" s="260"/>
      <c r="IF156" s="260"/>
      <c r="IG156" s="260"/>
      <c r="IH156" s="260"/>
      <c r="II156" s="260"/>
      <c r="IJ156" s="260"/>
      <c r="IK156" s="260"/>
      <c r="IL156" s="260"/>
      <c r="IM156" s="260"/>
      <c r="IN156" s="260"/>
    </row>
    <row r="157" spans="1:248" s="36" customFormat="1" ht="15">
      <c r="A157" s="408"/>
      <c r="B157" s="436"/>
      <c r="C157" s="321" t="s">
        <v>1178</v>
      </c>
      <c r="D157" s="408"/>
      <c r="E157" s="408"/>
      <c r="F157" s="408"/>
      <c r="G157" s="501"/>
      <c r="H157" s="408"/>
      <c r="I157" s="710" t="s">
        <v>1014</v>
      </c>
      <c r="J157" s="710"/>
      <c r="K157" s="710"/>
      <c r="M157" s="694"/>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c r="AX157" s="260"/>
      <c r="AY157" s="260"/>
      <c r="AZ157" s="260"/>
      <c r="BA157" s="260"/>
      <c r="BB157" s="260"/>
      <c r="BC157" s="260"/>
      <c r="BD157" s="260"/>
      <c r="BE157" s="260"/>
      <c r="BF157" s="260"/>
      <c r="BG157" s="260"/>
      <c r="BH157" s="260"/>
      <c r="BI157" s="260"/>
      <c r="BJ157" s="260"/>
      <c r="BK157" s="260"/>
      <c r="BL157" s="260"/>
      <c r="BM157" s="260"/>
      <c r="BN157" s="260"/>
      <c r="BO157" s="260"/>
      <c r="BP157" s="260"/>
      <c r="BQ157" s="260"/>
      <c r="BR157" s="260"/>
      <c r="BS157" s="260"/>
      <c r="BT157" s="260"/>
      <c r="BU157" s="260"/>
      <c r="BV157" s="260"/>
      <c r="BW157" s="260"/>
      <c r="BX157" s="260"/>
      <c r="BY157" s="260"/>
      <c r="BZ157" s="260"/>
      <c r="CA157" s="260"/>
      <c r="CB157" s="260"/>
      <c r="CC157" s="260"/>
      <c r="CD157" s="260"/>
      <c r="CE157" s="260"/>
      <c r="CF157" s="260"/>
      <c r="CG157" s="260"/>
      <c r="CH157" s="260"/>
      <c r="CI157" s="260"/>
      <c r="CJ157" s="260"/>
      <c r="CK157" s="260"/>
      <c r="CL157" s="260"/>
      <c r="CM157" s="260"/>
      <c r="CN157" s="260"/>
      <c r="CO157" s="260"/>
      <c r="CP157" s="260"/>
      <c r="CQ157" s="260"/>
      <c r="CR157" s="260"/>
      <c r="CS157" s="260"/>
      <c r="CT157" s="260"/>
      <c r="CU157" s="260"/>
      <c r="CV157" s="260"/>
      <c r="CW157" s="260"/>
      <c r="CX157" s="260"/>
      <c r="CY157" s="260"/>
      <c r="CZ157" s="260"/>
      <c r="DA157" s="260"/>
      <c r="DB157" s="260"/>
      <c r="DC157" s="260"/>
      <c r="DD157" s="260"/>
      <c r="DE157" s="260"/>
      <c r="DF157" s="260"/>
      <c r="DG157" s="260"/>
      <c r="DH157" s="260"/>
      <c r="DI157" s="260"/>
      <c r="DJ157" s="260"/>
      <c r="DK157" s="260"/>
      <c r="DL157" s="260"/>
      <c r="DM157" s="260"/>
      <c r="DN157" s="260"/>
      <c r="DO157" s="260"/>
      <c r="DP157" s="260"/>
      <c r="DQ157" s="260"/>
      <c r="DR157" s="260"/>
      <c r="DS157" s="260"/>
      <c r="DT157" s="260"/>
      <c r="DU157" s="260"/>
      <c r="DV157" s="260"/>
      <c r="DW157" s="260"/>
      <c r="DX157" s="260"/>
      <c r="DY157" s="260"/>
      <c r="DZ157" s="260"/>
      <c r="EA157" s="260"/>
      <c r="EB157" s="260"/>
      <c r="EC157" s="260"/>
      <c r="ED157" s="260"/>
      <c r="EE157" s="260"/>
      <c r="EF157" s="260"/>
      <c r="EG157" s="260"/>
      <c r="EH157" s="260"/>
      <c r="EI157" s="260"/>
      <c r="EJ157" s="260"/>
      <c r="EK157" s="260"/>
      <c r="EL157" s="260"/>
      <c r="EM157" s="260"/>
      <c r="EN157" s="260"/>
      <c r="EO157" s="260"/>
      <c r="EP157" s="260"/>
      <c r="EQ157" s="260"/>
      <c r="ER157" s="260"/>
      <c r="ES157" s="260"/>
      <c r="ET157" s="260"/>
      <c r="EU157" s="260"/>
      <c r="EV157" s="260"/>
      <c r="EW157" s="260"/>
      <c r="EX157" s="260"/>
      <c r="EY157" s="260"/>
      <c r="EZ157" s="260"/>
      <c r="FA157" s="260"/>
      <c r="FB157" s="260"/>
      <c r="FC157" s="260"/>
      <c r="FD157" s="260"/>
      <c r="FE157" s="260"/>
      <c r="FF157" s="260"/>
      <c r="FG157" s="260"/>
      <c r="FH157" s="260"/>
      <c r="FI157" s="260"/>
      <c r="FJ157" s="260"/>
      <c r="FK157" s="260"/>
      <c r="FL157" s="260"/>
      <c r="FM157" s="260"/>
      <c r="FN157" s="260"/>
      <c r="FO157" s="260"/>
      <c r="FP157" s="260"/>
      <c r="FQ157" s="260"/>
      <c r="FR157" s="260"/>
      <c r="FS157" s="260"/>
      <c r="FT157" s="260"/>
      <c r="FU157" s="260"/>
      <c r="FV157" s="260"/>
      <c r="FW157" s="260"/>
      <c r="FX157" s="260"/>
      <c r="FY157" s="260"/>
      <c r="FZ157" s="260"/>
      <c r="GA157" s="260"/>
      <c r="GB157" s="260"/>
      <c r="GC157" s="260"/>
      <c r="GD157" s="260"/>
      <c r="GE157" s="260"/>
      <c r="GF157" s="260"/>
      <c r="GG157" s="260"/>
      <c r="GH157" s="260"/>
      <c r="GI157" s="260"/>
      <c r="GJ157" s="260"/>
      <c r="GK157" s="260"/>
      <c r="GL157" s="260"/>
      <c r="GM157" s="260"/>
      <c r="GN157" s="260"/>
      <c r="GO157" s="260"/>
      <c r="GP157" s="260"/>
      <c r="GQ157" s="260"/>
      <c r="GR157" s="260"/>
      <c r="GS157" s="260"/>
      <c r="GT157" s="260"/>
      <c r="GU157" s="260"/>
      <c r="GV157" s="260"/>
      <c r="GW157" s="260"/>
      <c r="GX157" s="260"/>
      <c r="GY157" s="260"/>
      <c r="GZ157" s="260"/>
      <c r="HA157" s="260"/>
      <c r="HB157" s="260"/>
      <c r="HC157" s="260"/>
      <c r="HD157" s="260"/>
      <c r="HE157" s="260"/>
      <c r="HF157" s="260"/>
      <c r="HG157" s="260"/>
      <c r="HH157" s="260"/>
      <c r="HI157" s="260"/>
      <c r="HJ157" s="260"/>
      <c r="HK157" s="260"/>
      <c r="HL157" s="260"/>
      <c r="HM157" s="260"/>
      <c r="HN157" s="260"/>
      <c r="HO157" s="260"/>
      <c r="HP157" s="260"/>
      <c r="HQ157" s="260"/>
      <c r="HR157" s="260"/>
      <c r="HS157" s="260"/>
      <c r="HT157" s="260"/>
      <c r="HU157" s="260"/>
      <c r="HV157" s="260"/>
      <c r="HW157" s="260"/>
      <c r="HX157" s="260"/>
      <c r="HY157" s="260"/>
      <c r="HZ157" s="260"/>
      <c r="IA157" s="260"/>
      <c r="IB157" s="260"/>
      <c r="IC157" s="260"/>
      <c r="ID157" s="260"/>
      <c r="IE157" s="260"/>
      <c r="IF157" s="260"/>
      <c r="IG157" s="260"/>
      <c r="IH157" s="260"/>
      <c r="II157" s="260"/>
      <c r="IJ157" s="260"/>
      <c r="IK157" s="260"/>
      <c r="IL157" s="260"/>
      <c r="IM157" s="260"/>
      <c r="IN157" s="260"/>
    </row>
    <row r="158" spans="1:248" ht="15" customHeight="1">
      <c r="A158" s="502"/>
      <c r="B158" s="503"/>
      <c r="C158" s="20"/>
      <c r="D158" s="20"/>
      <c r="E158" s="20"/>
      <c r="F158" s="20"/>
      <c r="G158" s="20"/>
      <c r="H158" s="20"/>
      <c r="I158" s="20"/>
      <c r="J158" s="20"/>
      <c r="K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0"/>
      <c r="HY158" s="20"/>
      <c r="HZ158" s="20"/>
      <c r="IA158" s="20"/>
      <c r="IB158" s="20"/>
      <c r="IC158" s="20"/>
      <c r="ID158" s="20"/>
      <c r="IE158" s="20"/>
      <c r="IF158" s="20"/>
      <c r="IG158" s="20"/>
      <c r="IH158" s="20"/>
      <c r="II158" s="20"/>
      <c r="IJ158" s="20"/>
      <c r="IK158" s="20"/>
      <c r="IL158" s="20"/>
      <c r="IM158" s="20"/>
      <c r="IN158" s="20"/>
    </row>
    <row r="159" spans="1:248" ht="12.75">
      <c r="A159" s="502"/>
      <c r="B159" s="503"/>
      <c r="C159" s="20"/>
      <c r="D159" s="20"/>
      <c r="E159" s="20"/>
      <c r="F159" s="20"/>
      <c r="G159" s="20"/>
      <c r="H159" s="20"/>
      <c r="I159" s="20"/>
      <c r="J159" s="20"/>
      <c r="K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c r="IK159" s="20"/>
      <c r="IL159" s="20"/>
      <c r="IM159" s="20"/>
      <c r="IN159" s="20"/>
    </row>
    <row r="160" spans="1:248" ht="12.75">
      <c r="A160" s="502"/>
      <c r="B160" s="503"/>
      <c r="C160" s="20"/>
      <c r="D160" s="20"/>
      <c r="E160" s="20"/>
      <c r="F160" s="20"/>
      <c r="G160" s="20"/>
      <c r="H160" s="20"/>
      <c r="I160" s="20"/>
      <c r="J160" s="20"/>
      <c r="K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0"/>
      <c r="GU160" s="20"/>
      <c r="GV160" s="20"/>
      <c r="GW160" s="20"/>
      <c r="GX160" s="20"/>
      <c r="GY160" s="20"/>
      <c r="GZ160" s="20"/>
      <c r="HA160" s="20"/>
      <c r="HB160" s="20"/>
      <c r="HC160" s="20"/>
      <c r="HD160" s="20"/>
      <c r="HE160" s="20"/>
      <c r="HF160" s="20"/>
      <c r="HG160" s="20"/>
      <c r="HH160" s="20"/>
      <c r="HI160" s="20"/>
      <c r="HJ160" s="20"/>
      <c r="HK160" s="20"/>
      <c r="HL160" s="20"/>
      <c r="HM160" s="20"/>
      <c r="HN160" s="20"/>
      <c r="HO160" s="20"/>
      <c r="HP160" s="20"/>
      <c r="HQ160" s="20"/>
      <c r="HR160" s="20"/>
      <c r="HS160" s="20"/>
      <c r="HT160" s="20"/>
      <c r="HU160" s="20"/>
      <c r="HV160" s="20"/>
      <c r="HW160" s="20"/>
      <c r="HX160" s="20"/>
      <c r="HY160" s="20"/>
      <c r="HZ160" s="20"/>
      <c r="IA160" s="20"/>
      <c r="IB160" s="20"/>
      <c r="IC160" s="20"/>
      <c r="ID160" s="20"/>
      <c r="IE160" s="20"/>
      <c r="IF160" s="20"/>
      <c r="IG160" s="20"/>
      <c r="IH160" s="20"/>
      <c r="II160" s="20"/>
      <c r="IJ160" s="20"/>
      <c r="IK160" s="20"/>
      <c r="IL160" s="20"/>
      <c r="IM160" s="20"/>
      <c r="IN160" s="20"/>
    </row>
    <row r="161" spans="1:248" ht="12.75">
      <c r="A161" s="502"/>
      <c r="B161" s="503"/>
      <c r="C161" s="20"/>
      <c r="D161" s="20"/>
      <c r="E161" s="20"/>
      <c r="F161" s="20"/>
      <c r="G161" s="20"/>
      <c r="H161" s="20"/>
      <c r="I161" s="20"/>
      <c r="J161" s="20"/>
      <c r="K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c r="GN161" s="20"/>
      <c r="GO161" s="20"/>
      <c r="GP161" s="20"/>
      <c r="GQ161" s="20"/>
      <c r="GR161" s="20"/>
      <c r="GS161" s="20"/>
      <c r="GT161" s="20"/>
      <c r="GU161" s="20"/>
      <c r="GV161" s="20"/>
      <c r="GW161" s="20"/>
      <c r="GX161" s="20"/>
      <c r="GY161" s="20"/>
      <c r="GZ161" s="20"/>
      <c r="HA161" s="20"/>
      <c r="HB161" s="20"/>
      <c r="HC161" s="20"/>
      <c r="HD161" s="20"/>
      <c r="HE161" s="20"/>
      <c r="HF161" s="20"/>
      <c r="HG161" s="20"/>
      <c r="HH161" s="20"/>
      <c r="HI161" s="20"/>
      <c r="HJ161" s="20"/>
      <c r="HK161" s="20"/>
      <c r="HL161" s="20"/>
      <c r="HM161" s="20"/>
      <c r="HN161" s="20"/>
      <c r="HO161" s="20"/>
      <c r="HP161" s="20"/>
      <c r="HQ161" s="20"/>
      <c r="HR161" s="20"/>
      <c r="HS161" s="20"/>
      <c r="HT161" s="20"/>
      <c r="HU161" s="20"/>
      <c r="HV161" s="20"/>
      <c r="HW161" s="20"/>
      <c r="HX161" s="20"/>
      <c r="HY161" s="20"/>
      <c r="HZ161" s="20"/>
      <c r="IA161" s="20"/>
      <c r="IB161" s="20"/>
      <c r="IC161" s="20"/>
      <c r="ID161" s="20"/>
      <c r="IE161" s="20"/>
      <c r="IF161" s="20"/>
      <c r="IG161" s="20"/>
      <c r="IH161" s="20"/>
      <c r="II161" s="20"/>
      <c r="IJ161" s="20"/>
      <c r="IK161" s="20"/>
      <c r="IL161" s="20"/>
      <c r="IM161" s="20"/>
      <c r="IN161" s="20"/>
    </row>
    <row r="162" spans="1:248" ht="12.75">
      <c r="A162" s="502"/>
      <c r="B162" s="503"/>
      <c r="C162" s="20"/>
      <c r="D162" s="20"/>
      <c r="E162" s="20"/>
      <c r="F162" s="20"/>
      <c r="G162" s="20"/>
      <c r="H162" s="20"/>
      <c r="I162" s="20"/>
      <c r="J162" s="20"/>
      <c r="K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row>
    <row r="163" spans="1:248" ht="12.75">
      <c r="A163" s="502"/>
      <c r="B163" s="503"/>
      <c r="C163" s="20"/>
      <c r="D163" s="20"/>
      <c r="E163" s="20"/>
      <c r="F163" s="20"/>
      <c r="G163" s="20"/>
      <c r="H163" s="20"/>
      <c r="I163" s="20"/>
      <c r="J163" s="20"/>
      <c r="K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row>
    <row r="164" spans="1:248" ht="12.75">
      <c r="A164" s="502"/>
      <c r="B164" s="503"/>
      <c r="C164" s="20"/>
      <c r="D164" s="20"/>
      <c r="E164" s="20"/>
      <c r="F164" s="20"/>
      <c r="G164" s="20"/>
      <c r="H164" s="20"/>
      <c r="I164" s="20"/>
      <c r="J164" s="20"/>
      <c r="K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c r="IK164" s="20"/>
      <c r="IL164" s="20"/>
      <c r="IM164" s="20"/>
      <c r="IN164" s="20"/>
    </row>
    <row r="165" spans="1:248" ht="12.75">
      <c r="A165" s="502"/>
      <c r="B165" s="503"/>
      <c r="C165" s="20"/>
      <c r="D165" s="20"/>
      <c r="E165" s="20"/>
      <c r="F165" s="20"/>
      <c r="G165" s="20"/>
      <c r="H165" s="20"/>
      <c r="I165" s="20"/>
      <c r="J165" s="20"/>
      <c r="K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c r="HX165" s="20"/>
      <c r="HY165" s="20"/>
      <c r="HZ165" s="20"/>
      <c r="IA165" s="20"/>
      <c r="IB165" s="20"/>
      <c r="IC165" s="20"/>
      <c r="ID165" s="20"/>
      <c r="IE165" s="20"/>
      <c r="IF165" s="20"/>
      <c r="IG165" s="20"/>
      <c r="IH165" s="20"/>
      <c r="II165" s="20"/>
      <c r="IJ165" s="20"/>
      <c r="IK165" s="20"/>
      <c r="IL165" s="20"/>
      <c r="IM165" s="20"/>
      <c r="IN165" s="20"/>
    </row>
    <row r="166" spans="1:248" ht="12.75">
      <c r="A166" s="502"/>
      <c r="B166" s="503"/>
      <c r="C166" s="20"/>
      <c r="D166" s="20"/>
      <c r="E166" s="20"/>
      <c r="F166" s="20"/>
      <c r="G166" s="20"/>
      <c r="H166" s="20"/>
      <c r="I166" s="20"/>
      <c r="J166" s="20"/>
      <c r="K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0"/>
    </row>
    <row r="167" spans="1:248" ht="12.75">
      <c r="A167" s="502"/>
      <c r="B167" s="503"/>
      <c r="C167" s="20"/>
      <c r="D167" s="20"/>
      <c r="E167" s="20"/>
      <c r="F167" s="20"/>
      <c r="G167" s="20"/>
      <c r="H167" s="20"/>
      <c r="I167" s="20"/>
      <c r="J167" s="20"/>
      <c r="K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c r="IK167" s="20"/>
      <c r="IL167" s="20"/>
      <c r="IM167" s="20"/>
      <c r="IN167" s="20"/>
    </row>
    <row r="168" spans="1:248" ht="12.75">
      <c r="A168" s="502"/>
      <c r="B168" s="503"/>
      <c r="C168" s="20"/>
      <c r="D168" s="20"/>
      <c r="E168" s="20"/>
      <c r="F168" s="20"/>
      <c r="G168" s="20"/>
      <c r="H168" s="20"/>
      <c r="I168" s="20"/>
      <c r="J168" s="20"/>
      <c r="K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c r="IK168" s="20"/>
      <c r="IL168" s="20"/>
      <c r="IM168" s="20"/>
      <c r="IN168" s="20"/>
    </row>
    <row r="169" spans="1:248" ht="12.75">
      <c r="A169" s="502"/>
      <c r="B169" s="503"/>
      <c r="C169" s="20"/>
      <c r="D169" s="20"/>
      <c r="E169" s="20"/>
      <c r="F169" s="20"/>
      <c r="G169" s="20"/>
      <c r="H169" s="20"/>
      <c r="I169" s="20"/>
      <c r="J169" s="20"/>
      <c r="K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0"/>
    </row>
    <row r="170" spans="1:248" ht="12.75">
      <c r="A170" s="502"/>
      <c r="B170" s="503"/>
      <c r="C170" s="20"/>
      <c r="D170" s="20"/>
      <c r="E170" s="20"/>
      <c r="F170" s="20"/>
      <c r="G170" s="20"/>
      <c r="H170" s="20"/>
      <c r="I170" s="20"/>
      <c r="J170" s="20"/>
      <c r="K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0"/>
    </row>
    <row r="171" spans="1:248" ht="12.75">
      <c r="A171" s="502"/>
      <c r="B171" s="503"/>
      <c r="C171" s="20"/>
      <c r="D171" s="20"/>
      <c r="E171" s="20"/>
      <c r="F171" s="20"/>
      <c r="G171" s="20"/>
      <c r="H171" s="20"/>
      <c r="I171" s="20"/>
      <c r="J171" s="20"/>
      <c r="K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c r="IK171" s="20"/>
      <c r="IL171" s="20"/>
      <c r="IM171" s="20"/>
      <c r="IN171" s="20"/>
    </row>
    <row r="172" spans="1:248" ht="12.75">
      <c r="A172" s="502"/>
      <c r="B172" s="503"/>
      <c r="C172" s="20"/>
      <c r="D172" s="20"/>
      <c r="E172" s="20"/>
      <c r="F172" s="20"/>
      <c r="G172" s="20"/>
      <c r="H172" s="20"/>
      <c r="I172" s="20"/>
      <c r="J172" s="20"/>
      <c r="K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c r="IK172" s="20"/>
      <c r="IL172" s="20"/>
      <c r="IM172" s="20"/>
      <c r="IN172" s="20"/>
    </row>
    <row r="173" spans="1:248" ht="12.75">
      <c r="A173" s="502"/>
      <c r="B173" s="503"/>
      <c r="C173" s="20"/>
      <c r="D173" s="20"/>
      <c r="E173" s="20"/>
      <c r="F173" s="20"/>
      <c r="G173" s="20"/>
      <c r="H173" s="20"/>
      <c r="I173" s="20"/>
      <c r="J173" s="20"/>
      <c r="K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c r="HX173" s="20"/>
      <c r="HY173" s="20"/>
      <c r="HZ173" s="20"/>
      <c r="IA173" s="20"/>
      <c r="IB173" s="20"/>
      <c r="IC173" s="20"/>
      <c r="ID173" s="20"/>
      <c r="IE173" s="20"/>
      <c r="IF173" s="20"/>
      <c r="IG173" s="20"/>
      <c r="IH173" s="20"/>
      <c r="II173" s="20"/>
      <c r="IJ173" s="20"/>
      <c r="IK173" s="20"/>
      <c r="IL173" s="20"/>
      <c r="IM173" s="20"/>
      <c r="IN173" s="20"/>
    </row>
    <row r="174" spans="1:248" ht="12.75">
      <c r="A174" s="502"/>
      <c r="B174" s="503"/>
      <c r="C174" s="20"/>
      <c r="D174" s="20"/>
      <c r="E174" s="20"/>
      <c r="F174" s="20"/>
      <c r="G174" s="20"/>
      <c r="H174" s="20"/>
      <c r="I174" s="20"/>
      <c r="J174" s="20"/>
      <c r="K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c r="IH174" s="20"/>
      <c r="II174" s="20"/>
      <c r="IJ174" s="20"/>
      <c r="IK174" s="20"/>
      <c r="IL174" s="20"/>
      <c r="IM174" s="20"/>
      <c r="IN174" s="20"/>
    </row>
    <row r="175" spans="1:248" ht="12.75">
      <c r="A175" s="502"/>
      <c r="B175" s="503"/>
      <c r="C175" s="20"/>
      <c r="D175" s="20"/>
      <c r="E175" s="20"/>
      <c r="F175" s="20"/>
      <c r="G175" s="20"/>
      <c r="H175" s="20"/>
      <c r="I175" s="20"/>
      <c r="J175" s="20"/>
      <c r="K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0"/>
    </row>
    <row r="176" spans="1:248" ht="12.75">
      <c r="A176" s="502"/>
      <c r="B176" s="503"/>
      <c r="C176" s="20"/>
      <c r="D176" s="20"/>
      <c r="E176" s="20"/>
      <c r="F176" s="20"/>
      <c r="G176" s="20"/>
      <c r="H176" s="20"/>
      <c r="I176" s="20"/>
      <c r="J176" s="20"/>
      <c r="K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c r="IH176" s="20"/>
      <c r="II176" s="20"/>
      <c r="IJ176" s="20"/>
      <c r="IK176" s="20"/>
      <c r="IL176" s="20"/>
      <c r="IM176" s="20"/>
      <c r="IN176" s="20"/>
    </row>
    <row r="177" spans="1:248" ht="12.75">
      <c r="A177" s="502"/>
      <c r="B177" s="503"/>
      <c r="C177" s="20"/>
      <c r="D177" s="20"/>
      <c r="E177" s="20"/>
      <c r="F177" s="20"/>
      <c r="G177" s="20"/>
      <c r="H177" s="20"/>
      <c r="I177" s="20"/>
      <c r="J177" s="20"/>
      <c r="K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c r="IK177" s="20"/>
      <c r="IL177" s="20"/>
      <c r="IM177" s="20"/>
      <c r="IN177" s="20"/>
    </row>
    <row r="178" spans="1:248" ht="12.75">
      <c r="A178" s="502"/>
      <c r="B178" s="503"/>
      <c r="C178" s="20"/>
      <c r="D178" s="20"/>
      <c r="E178" s="20"/>
      <c r="F178" s="20"/>
      <c r="G178" s="20"/>
      <c r="H178" s="20"/>
      <c r="I178" s="20"/>
      <c r="J178" s="20"/>
      <c r="K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row>
    <row r="179" spans="1:248" ht="12.75">
      <c r="A179" s="502"/>
      <c r="B179" s="503"/>
      <c r="C179" s="20"/>
      <c r="D179" s="20"/>
      <c r="E179" s="20"/>
      <c r="F179" s="20"/>
      <c r="G179" s="20"/>
      <c r="H179" s="20"/>
      <c r="I179" s="20"/>
      <c r="J179" s="20"/>
      <c r="K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row>
    <row r="180" spans="1:248" ht="12.75">
      <c r="A180" s="502"/>
      <c r="B180" s="503"/>
      <c r="C180" s="20"/>
      <c r="D180" s="20"/>
      <c r="E180" s="20"/>
      <c r="F180" s="20"/>
      <c r="G180" s="20"/>
      <c r="H180" s="20"/>
      <c r="I180" s="20"/>
      <c r="J180" s="20"/>
      <c r="K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row>
    <row r="181" spans="1:248" ht="12.75">
      <c r="A181" s="502"/>
      <c r="B181" s="503"/>
      <c r="C181" s="20"/>
      <c r="D181" s="20"/>
      <c r="E181" s="20"/>
      <c r="F181" s="20"/>
      <c r="G181" s="20"/>
      <c r="H181" s="20"/>
      <c r="I181" s="20"/>
      <c r="J181" s="20"/>
      <c r="K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row>
    <row r="182" spans="1:248" ht="12.75">
      <c r="A182" s="502"/>
      <c r="B182" s="503"/>
      <c r="C182" s="20"/>
      <c r="D182" s="20"/>
      <c r="E182" s="20"/>
      <c r="F182" s="20"/>
      <c r="G182" s="20"/>
      <c r="H182" s="20"/>
      <c r="I182" s="20"/>
      <c r="J182" s="20"/>
      <c r="K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row>
    <row r="183" spans="1:248" ht="12.75">
      <c r="A183" s="502"/>
      <c r="B183" s="503"/>
      <c r="C183" s="20"/>
      <c r="D183" s="20"/>
      <c r="E183" s="20"/>
      <c r="F183" s="20"/>
      <c r="G183" s="20"/>
      <c r="H183" s="20"/>
      <c r="I183" s="20"/>
      <c r="J183" s="20"/>
      <c r="K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row>
    <row r="184" spans="1:248" ht="12.75">
      <c r="A184" s="502"/>
      <c r="B184" s="503"/>
      <c r="C184" s="20"/>
      <c r="D184" s="20"/>
      <c r="E184" s="20"/>
      <c r="F184" s="20"/>
      <c r="G184" s="20"/>
      <c r="H184" s="20"/>
      <c r="I184" s="20"/>
      <c r="J184" s="20"/>
      <c r="K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row>
    <row r="185" spans="1:248" ht="12.75">
      <c r="A185" s="502"/>
      <c r="B185" s="503"/>
      <c r="C185" s="20"/>
      <c r="D185" s="20"/>
      <c r="E185" s="20"/>
      <c r="F185" s="20"/>
      <c r="G185" s="20"/>
      <c r="H185" s="20"/>
      <c r="I185" s="20"/>
      <c r="J185" s="20"/>
      <c r="K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0"/>
    </row>
    <row r="186" spans="1:248" ht="12.75">
      <c r="A186" s="502"/>
      <c r="B186" s="503"/>
      <c r="C186" s="20"/>
      <c r="D186" s="20"/>
      <c r="E186" s="20"/>
      <c r="F186" s="20"/>
      <c r="G186" s="20"/>
      <c r="H186" s="20"/>
      <c r="I186" s="20"/>
      <c r="J186" s="20"/>
      <c r="K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0"/>
    </row>
    <row r="187" spans="1:248" ht="12.75">
      <c r="A187" s="502"/>
      <c r="B187" s="503"/>
      <c r="C187" s="20"/>
      <c r="D187" s="20"/>
      <c r="E187" s="20"/>
      <c r="F187" s="20"/>
      <c r="G187" s="20"/>
      <c r="H187" s="20"/>
      <c r="I187" s="20"/>
      <c r="J187" s="20"/>
      <c r="K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c r="IK187" s="20"/>
      <c r="IL187" s="20"/>
      <c r="IM187" s="20"/>
      <c r="IN187" s="20"/>
    </row>
    <row r="188" spans="1:248" ht="12.75">
      <c r="A188" s="502"/>
      <c r="B188" s="503"/>
      <c r="C188" s="20"/>
      <c r="D188" s="20"/>
      <c r="E188" s="20"/>
      <c r="F188" s="20"/>
      <c r="G188" s="20"/>
      <c r="H188" s="20"/>
      <c r="I188" s="20"/>
      <c r="J188" s="20"/>
      <c r="K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0"/>
    </row>
    <row r="189" spans="1:248" ht="12.75">
      <c r="A189" s="502"/>
      <c r="B189" s="503"/>
      <c r="C189" s="20"/>
      <c r="D189" s="20"/>
      <c r="E189" s="20"/>
      <c r="F189" s="20"/>
      <c r="G189" s="20"/>
      <c r="H189" s="20"/>
      <c r="I189" s="20"/>
      <c r="J189" s="20"/>
      <c r="K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row>
    <row r="190" spans="1:248" ht="12.75">
      <c r="A190" s="502"/>
      <c r="B190" s="503"/>
      <c r="C190" s="20"/>
      <c r="D190" s="20"/>
      <c r="E190" s="20"/>
      <c r="F190" s="20"/>
      <c r="G190" s="20"/>
      <c r="H190" s="20"/>
      <c r="I190" s="20"/>
      <c r="J190" s="20"/>
      <c r="K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c r="IK190" s="20"/>
      <c r="IL190" s="20"/>
      <c r="IM190" s="20"/>
      <c r="IN190" s="20"/>
    </row>
    <row r="191" spans="1:248" ht="12.75">
      <c r="A191" s="502"/>
      <c r="B191" s="503"/>
      <c r="C191" s="20"/>
      <c r="D191" s="20"/>
      <c r="E191" s="20"/>
      <c r="F191" s="20"/>
      <c r="G191" s="20"/>
      <c r="H191" s="20"/>
      <c r="I191" s="20"/>
      <c r="J191" s="20"/>
      <c r="K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c r="IK191" s="20"/>
      <c r="IL191" s="20"/>
      <c r="IM191" s="20"/>
      <c r="IN191" s="20"/>
    </row>
    <row r="192" spans="1:248" ht="12.75">
      <c r="A192" s="502"/>
      <c r="B192" s="503"/>
      <c r="C192" s="20"/>
      <c r="D192" s="20"/>
      <c r="E192" s="20"/>
      <c r="F192" s="20"/>
      <c r="G192" s="20"/>
      <c r="H192" s="20"/>
      <c r="I192" s="20"/>
      <c r="J192" s="20"/>
      <c r="K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c r="IK192" s="20"/>
      <c r="IL192" s="20"/>
      <c r="IM192" s="20"/>
      <c r="IN192" s="20"/>
    </row>
    <row r="193" spans="1:248" ht="12.75">
      <c r="A193" s="502"/>
      <c r="B193" s="503"/>
      <c r="C193" s="20"/>
      <c r="D193" s="20"/>
      <c r="E193" s="20"/>
      <c r="F193" s="20"/>
      <c r="G193" s="20"/>
      <c r="H193" s="20"/>
      <c r="I193" s="20"/>
      <c r="J193" s="20"/>
      <c r="K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c r="IK193" s="20"/>
      <c r="IL193" s="20"/>
      <c r="IM193" s="20"/>
      <c r="IN193" s="20"/>
    </row>
    <row r="194" spans="1:248" ht="12.75">
      <c r="A194" s="502"/>
      <c r="B194" s="503"/>
      <c r="C194" s="20"/>
      <c r="D194" s="20"/>
      <c r="E194" s="20"/>
      <c r="F194" s="20"/>
      <c r="G194" s="20"/>
      <c r="H194" s="20"/>
      <c r="I194" s="20"/>
      <c r="J194" s="20"/>
      <c r="K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c r="GN194" s="20"/>
      <c r="GO194" s="20"/>
      <c r="GP194" s="20"/>
      <c r="GQ194" s="20"/>
      <c r="GR194" s="20"/>
      <c r="GS194" s="20"/>
      <c r="GT194" s="20"/>
      <c r="GU194" s="20"/>
      <c r="GV194" s="20"/>
      <c r="GW194" s="20"/>
      <c r="GX194" s="20"/>
      <c r="GY194" s="20"/>
      <c r="GZ194" s="20"/>
      <c r="HA194" s="20"/>
      <c r="HB194" s="20"/>
      <c r="HC194" s="20"/>
      <c r="HD194" s="20"/>
      <c r="HE194" s="20"/>
      <c r="HF194" s="20"/>
      <c r="HG194" s="20"/>
      <c r="HH194" s="20"/>
      <c r="HI194" s="20"/>
      <c r="HJ194" s="20"/>
      <c r="HK194" s="20"/>
      <c r="HL194" s="20"/>
      <c r="HM194" s="20"/>
      <c r="HN194" s="20"/>
      <c r="HO194" s="20"/>
      <c r="HP194" s="20"/>
      <c r="HQ194" s="20"/>
      <c r="HR194" s="20"/>
      <c r="HS194" s="20"/>
      <c r="HT194" s="20"/>
      <c r="HU194" s="20"/>
      <c r="HV194" s="20"/>
      <c r="HW194" s="20"/>
      <c r="HX194" s="20"/>
      <c r="HY194" s="20"/>
      <c r="HZ194" s="20"/>
      <c r="IA194" s="20"/>
      <c r="IB194" s="20"/>
      <c r="IC194" s="20"/>
      <c r="ID194" s="20"/>
      <c r="IE194" s="20"/>
      <c r="IF194" s="20"/>
      <c r="IG194" s="20"/>
      <c r="IH194" s="20"/>
      <c r="II194" s="20"/>
      <c r="IJ194" s="20"/>
      <c r="IK194" s="20"/>
      <c r="IL194" s="20"/>
      <c r="IM194" s="20"/>
      <c r="IN194" s="20"/>
    </row>
    <row r="195" spans="1:248" ht="12.75">
      <c r="A195" s="502"/>
      <c r="B195" s="503"/>
      <c r="C195" s="20"/>
      <c r="D195" s="20"/>
      <c r="E195" s="20"/>
      <c r="F195" s="20"/>
      <c r="G195" s="20"/>
      <c r="H195" s="20"/>
      <c r="I195" s="20"/>
      <c r="J195" s="20"/>
      <c r="K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c r="FX195" s="20"/>
      <c r="FY195" s="20"/>
      <c r="FZ195" s="20"/>
      <c r="GA195" s="20"/>
      <c r="GB195" s="20"/>
      <c r="GC195" s="20"/>
      <c r="GD195" s="20"/>
      <c r="GE195" s="20"/>
      <c r="GF195" s="20"/>
      <c r="GG195" s="20"/>
      <c r="GH195" s="20"/>
      <c r="GI195" s="20"/>
      <c r="GJ195" s="20"/>
      <c r="GK195" s="20"/>
      <c r="GL195" s="20"/>
      <c r="GM195" s="20"/>
      <c r="GN195" s="20"/>
      <c r="GO195" s="20"/>
      <c r="GP195" s="20"/>
      <c r="GQ195" s="20"/>
      <c r="GR195" s="20"/>
      <c r="GS195" s="20"/>
      <c r="GT195" s="20"/>
      <c r="GU195" s="20"/>
      <c r="GV195" s="20"/>
      <c r="GW195" s="20"/>
      <c r="GX195" s="20"/>
      <c r="GY195" s="20"/>
      <c r="GZ195" s="20"/>
      <c r="HA195" s="20"/>
      <c r="HB195" s="20"/>
      <c r="HC195" s="20"/>
      <c r="HD195" s="20"/>
      <c r="HE195" s="20"/>
      <c r="HF195" s="20"/>
      <c r="HG195" s="20"/>
      <c r="HH195" s="20"/>
      <c r="HI195" s="20"/>
      <c r="HJ195" s="20"/>
      <c r="HK195" s="20"/>
      <c r="HL195" s="20"/>
      <c r="HM195" s="20"/>
      <c r="HN195" s="20"/>
      <c r="HO195" s="20"/>
      <c r="HP195" s="20"/>
      <c r="HQ195" s="20"/>
      <c r="HR195" s="20"/>
      <c r="HS195" s="20"/>
      <c r="HT195" s="20"/>
      <c r="HU195" s="20"/>
      <c r="HV195" s="20"/>
      <c r="HW195" s="20"/>
      <c r="HX195" s="20"/>
      <c r="HY195" s="20"/>
      <c r="HZ195" s="20"/>
      <c r="IA195" s="20"/>
      <c r="IB195" s="20"/>
      <c r="IC195" s="20"/>
      <c r="ID195" s="20"/>
      <c r="IE195" s="20"/>
      <c r="IF195" s="20"/>
      <c r="IG195" s="20"/>
      <c r="IH195" s="20"/>
      <c r="II195" s="20"/>
      <c r="IJ195" s="20"/>
      <c r="IK195" s="20"/>
      <c r="IL195" s="20"/>
      <c r="IM195" s="20"/>
      <c r="IN195" s="20"/>
    </row>
    <row r="196" spans="1:248" ht="12.75">
      <c r="A196" s="502"/>
      <c r="B196" s="503"/>
      <c r="C196" s="20"/>
      <c r="D196" s="20"/>
      <c r="E196" s="20"/>
      <c r="F196" s="20"/>
      <c r="G196" s="20"/>
      <c r="H196" s="20"/>
      <c r="I196" s="20"/>
      <c r="J196" s="20"/>
      <c r="K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c r="FX196" s="20"/>
      <c r="FY196" s="20"/>
      <c r="FZ196" s="20"/>
      <c r="GA196" s="20"/>
      <c r="GB196" s="20"/>
      <c r="GC196" s="20"/>
      <c r="GD196" s="20"/>
      <c r="GE196" s="20"/>
      <c r="GF196" s="20"/>
      <c r="GG196" s="20"/>
      <c r="GH196" s="20"/>
      <c r="GI196" s="20"/>
      <c r="GJ196" s="20"/>
      <c r="GK196" s="20"/>
      <c r="GL196" s="20"/>
      <c r="GM196" s="20"/>
      <c r="GN196" s="20"/>
      <c r="GO196" s="20"/>
      <c r="GP196" s="20"/>
      <c r="GQ196" s="20"/>
      <c r="GR196" s="20"/>
      <c r="GS196" s="20"/>
      <c r="GT196" s="20"/>
      <c r="GU196" s="20"/>
      <c r="GV196" s="20"/>
      <c r="GW196" s="20"/>
      <c r="GX196" s="20"/>
      <c r="GY196" s="20"/>
      <c r="GZ196" s="20"/>
      <c r="HA196" s="20"/>
      <c r="HB196" s="20"/>
      <c r="HC196" s="20"/>
      <c r="HD196" s="20"/>
      <c r="HE196" s="20"/>
      <c r="HF196" s="20"/>
      <c r="HG196" s="20"/>
      <c r="HH196" s="20"/>
      <c r="HI196" s="20"/>
      <c r="HJ196" s="20"/>
      <c r="HK196" s="20"/>
      <c r="HL196" s="20"/>
      <c r="HM196" s="20"/>
      <c r="HN196" s="20"/>
      <c r="HO196" s="20"/>
      <c r="HP196" s="20"/>
      <c r="HQ196" s="20"/>
      <c r="HR196" s="20"/>
      <c r="HS196" s="20"/>
      <c r="HT196" s="20"/>
      <c r="HU196" s="20"/>
      <c r="HV196" s="20"/>
      <c r="HW196" s="20"/>
      <c r="HX196" s="20"/>
      <c r="HY196" s="20"/>
      <c r="HZ196" s="20"/>
      <c r="IA196" s="20"/>
      <c r="IB196" s="20"/>
      <c r="IC196" s="20"/>
      <c r="ID196" s="20"/>
      <c r="IE196" s="20"/>
      <c r="IF196" s="20"/>
      <c r="IG196" s="20"/>
      <c r="IH196" s="20"/>
      <c r="II196" s="20"/>
      <c r="IJ196" s="20"/>
      <c r="IK196" s="20"/>
      <c r="IL196" s="20"/>
      <c r="IM196" s="20"/>
      <c r="IN196" s="20"/>
    </row>
    <row r="197" spans="1:248" ht="12.75">
      <c r="A197" s="502"/>
      <c r="B197" s="503"/>
      <c r="C197" s="20"/>
      <c r="D197" s="20"/>
      <c r="E197" s="20"/>
      <c r="F197" s="20"/>
      <c r="G197" s="20"/>
      <c r="H197" s="20"/>
      <c r="I197" s="20"/>
      <c r="J197" s="20"/>
      <c r="K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c r="FX197" s="20"/>
      <c r="FY197" s="20"/>
      <c r="FZ197" s="20"/>
      <c r="GA197" s="20"/>
      <c r="GB197" s="20"/>
      <c r="GC197" s="20"/>
      <c r="GD197" s="20"/>
      <c r="GE197" s="20"/>
      <c r="GF197" s="20"/>
      <c r="GG197" s="20"/>
      <c r="GH197" s="20"/>
      <c r="GI197" s="20"/>
      <c r="GJ197" s="20"/>
      <c r="GK197" s="20"/>
      <c r="GL197" s="20"/>
      <c r="GM197" s="20"/>
      <c r="GN197" s="20"/>
      <c r="GO197" s="20"/>
      <c r="GP197" s="20"/>
      <c r="GQ197" s="20"/>
      <c r="GR197" s="20"/>
      <c r="GS197" s="20"/>
      <c r="GT197" s="20"/>
      <c r="GU197" s="20"/>
      <c r="GV197" s="20"/>
      <c r="GW197" s="20"/>
      <c r="GX197" s="20"/>
      <c r="GY197" s="20"/>
      <c r="GZ197" s="20"/>
      <c r="HA197" s="20"/>
      <c r="HB197" s="20"/>
      <c r="HC197" s="20"/>
      <c r="HD197" s="20"/>
      <c r="HE197" s="20"/>
      <c r="HF197" s="20"/>
      <c r="HG197" s="20"/>
      <c r="HH197" s="20"/>
      <c r="HI197" s="20"/>
      <c r="HJ197" s="20"/>
      <c r="HK197" s="20"/>
      <c r="HL197" s="20"/>
      <c r="HM197" s="20"/>
      <c r="HN197" s="20"/>
      <c r="HO197" s="20"/>
      <c r="HP197" s="20"/>
      <c r="HQ197" s="20"/>
      <c r="HR197" s="20"/>
      <c r="HS197" s="20"/>
      <c r="HT197" s="20"/>
      <c r="HU197" s="20"/>
      <c r="HV197" s="20"/>
      <c r="HW197" s="20"/>
      <c r="HX197" s="20"/>
      <c r="HY197" s="20"/>
      <c r="HZ197" s="20"/>
      <c r="IA197" s="20"/>
      <c r="IB197" s="20"/>
      <c r="IC197" s="20"/>
      <c r="ID197" s="20"/>
      <c r="IE197" s="20"/>
      <c r="IF197" s="20"/>
      <c r="IG197" s="20"/>
      <c r="IH197" s="20"/>
      <c r="II197" s="20"/>
      <c r="IJ197" s="20"/>
      <c r="IK197" s="20"/>
      <c r="IL197" s="20"/>
      <c r="IM197" s="20"/>
      <c r="IN197" s="20"/>
    </row>
    <row r="198" spans="1:248" ht="12.75">
      <c r="A198" s="502"/>
      <c r="B198" s="503"/>
      <c r="C198" s="20"/>
      <c r="D198" s="20"/>
      <c r="E198" s="20"/>
      <c r="F198" s="20"/>
      <c r="G198" s="20"/>
      <c r="H198" s="20"/>
      <c r="I198" s="20"/>
      <c r="J198" s="20"/>
      <c r="K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c r="FX198" s="20"/>
      <c r="FY198" s="20"/>
      <c r="FZ198" s="20"/>
      <c r="GA198" s="20"/>
      <c r="GB198" s="20"/>
      <c r="GC198" s="20"/>
      <c r="GD198" s="20"/>
      <c r="GE198" s="20"/>
      <c r="GF198" s="20"/>
      <c r="GG198" s="20"/>
      <c r="GH198" s="20"/>
      <c r="GI198" s="20"/>
      <c r="GJ198" s="20"/>
      <c r="GK198" s="20"/>
      <c r="GL198" s="20"/>
      <c r="GM198" s="20"/>
      <c r="GN198" s="20"/>
      <c r="GO198" s="20"/>
      <c r="GP198" s="20"/>
      <c r="GQ198" s="20"/>
      <c r="GR198" s="20"/>
      <c r="GS198" s="20"/>
      <c r="GT198" s="20"/>
      <c r="GU198" s="20"/>
      <c r="GV198" s="20"/>
      <c r="GW198" s="20"/>
      <c r="GX198" s="20"/>
      <c r="GY198" s="20"/>
      <c r="GZ198" s="20"/>
      <c r="HA198" s="20"/>
      <c r="HB198" s="20"/>
      <c r="HC198" s="20"/>
      <c r="HD198" s="20"/>
      <c r="HE198" s="20"/>
      <c r="HF198" s="20"/>
      <c r="HG198" s="20"/>
      <c r="HH198" s="20"/>
      <c r="HI198" s="20"/>
      <c r="HJ198" s="20"/>
      <c r="HK198" s="20"/>
      <c r="HL198" s="20"/>
      <c r="HM198" s="20"/>
      <c r="HN198" s="20"/>
      <c r="HO198" s="20"/>
      <c r="HP198" s="20"/>
      <c r="HQ198" s="20"/>
      <c r="HR198" s="20"/>
      <c r="HS198" s="20"/>
      <c r="HT198" s="20"/>
      <c r="HU198" s="20"/>
      <c r="HV198" s="20"/>
      <c r="HW198" s="20"/>
      <c r="HX198" s="20"/>
      <c r="HY198" s="20"/>
      <c r="HZ198" s="20"/>
      <c r="IA198" s="20"/>
      <c r="IB198" s="20"/>
      <c r="IC198" s="20"/>
      <c r="ID198" s="20"/>
      <c r="IE198" s="20"/>
      <c r="IF198" s="20"/>
      <c r="IG198" s="20"/>
      <c r="IH198" s="20"/>
      <c r="II198" s="20"/>
      <c r="IJ198" s="20"/>
      <c r="IK198" s="20"/>
      <c r="IL198" s="20"/>
      <c r="IM198" s="20"/>
      <c r="IN198" s="20"/>
    </row>
    <row r="199" spans="1:248" ht="12.75">
      <c r="A199" s="502"/>
      <c r="B199" s="503"/>
      <c r="C199" s="20"/>
      <c r="D199" s="20"/>
      <c r="E199" s="20"/>
      <c r="F199" s="20"/>
      <c r="G199" s="20"/>
      <c r="H199" s="20"/>
      <c r="I199" s="20"/>
      <c r="J199" s="20"/>
      <c r="K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0"/>
    </row>
    <row r="200" spans="1:248" ht="12.75">
      <c r="A200" s="502"/>
      <c r="B200" s="503"/>
      <c r="C200" s="20"/>
      <c r="D200" s="20"/>
      <c r="E200" s="20"/>
      <c r="F200" s="20"/>
      <c r="G200" s="20"/>
      <c r="H200" s="20"/>
      <c r="I200" s="20"/>
      <c r="J200" s="20"/>
      <c r="K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0"/>
    </row>
    <row r="201" spans="1:248" ht="12.75">
      <c r="A201" s="502"/>
      <c r="B201" s="503"/>
      <c r="C201" s="20"/>
      <c r="D201" s="20"/>
      <c r="E201" s="20"/>
      <c r="F201" s="20"/>
      <c r="G201" s="20"/>
      <c r="H201" s="20"/>
      <c r="I201" s="20"/>
      <c r="J201" s="20"/>
      <c r="K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0"/>
    </row>
    <row r="202" spans="1:248" ht="12.75">
      <c r="A202" s="502"/>
      <c r="B202" s="503"/>
      <c r="C202" s="20"/>
      <c r="D202" s="20"/>
      <c r="E202" s="20"/>
      <c r="F202" s="20"/>
      <c r="G202" s="20"/>
      <c r="H202" s="20"/>
      <c r="I202" s="20"/>
      <c r="J202" s="20"/>
      <c r="K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0"/>
      <c r="GU202" s="20"/>
      <c r="GV202" s="20"/>
      <c r="GW202" s="20"/>
      <c r="GX202" s="20"/>
      <c r="GY202" s="20"/>
      <c r="GZ202" s="20"/>
      <c r="HA202" s="20"/>
      <c r="HB202" s="20"/>
      <c r="HC202" s="20"/>
      <c r="HD202" s="20"/>
      <c r="HE202" s="20"/>
      <c r="HF202" s="20"/>
      <c r="HG202" s="20"/>
      <c r="HH202" s="20"/>
      <c r="HI202" s="20"/>
      <c r="HJ202" s="20"/>
      <c r="HK202" s="20"/>
      <c r="HL202" s="20"/>
      <c r="HM202" s="20"/>
      <c r="HN202" s="20"/>
      <c r="HO202" s="20"/>
      <c r="HP202" s="20"/>
      <c r="HQ202" s="20"/>
      <c r="HR202" s="20"/>
      <c r="HS202" s="20"/>
      <c r="HT202" s="20"/>
      <c r="HU202" s="20"/>
      <c r="HV202" s="20"/>
      <c r="HW202" s="20"/>
      <c r="HX202" s="20"/>
      <c r="HY202" s="20"/>
      <c r="HZ202" s="20"/>
      <c r="IA202" s="20"/>
      <c r="IB202" s="20"/>
      <c r="IC202" s="20"/>
      <c r="ID202" s="20"/>
      <c r="IE202" s="20"/>
      <c r="IF202" s="20"/>
      <c r="IG202" s="20"/>
      <c r="IH202" s="20"/>
      <c r="II202" s="20"/>
      <c r="IJ202" s="20"/>
      <c r="IK202" s="20"/>
      <c r="IL202" s="20"/>
      <c r="IM202" s="20"/>
      <c r="IN202" s="20"/>
    </row>
    <row r="203" spans="1:248" ht="12.75">
      <c r="A203" s="502"/>
      <c r="B203" s="503"/>
      <c r="C203" s="20"/>
      <c r="D203" s="20"/>
      <c r="E203" s="20"/>
      <c r="F203" s="20"/>
      <c r="G203" s="20"/>
      <c r="H203" s="20"/>
      <c r="I203" s="20"/>
      <c r="J203" s="20"/>
      <c r="K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c r="IH203" s="20"/>
      <c r="II203" s="20"/>
      <c r="IJ203" s="20"/>
      <c r="IK203" s="20"/>
      <c r="IL203" s="20"/>
      <c r="IM203" s="20"/>
      <c r="IN203" s="20"/>
    </row>
    <row r="204" spans="1:248" ht="12.75">
      <c r="A204" s="502"/>
      <c r="B204" s="503"/>
      <c r="C204" s="20"/>
      <c r="D204" s="20"/>
      <c r="E204" s="20"/>
      <c r="F204" s="20"/>
      <c r="G204" s="20"/>
      <c r="H204" s="20"/>
      <c r="I204" s="20"/>
      <c r="J204" s="20"/>
      <c r="K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c r="FX204" s="20"/>
      <c r="FY204" s="20"/>
      <c r="FZ204" s="20"/>
      <c r="GA204" s="20"/>
      <c r="GB204" s="20"/>
      <c r="GC204" s="20"/>
      <c r="GD204" s="20"/>
      <c r="GE204" s="20"/>
      <c r="GF204" s="20"/>
      <c r="GG204" s="20"/>
      <c r="GH204" s="20"/>
      <c r="GI204" s="20"/>
      <c r="GJ204" s="20"/>
      <c r="GK204" s="20"/>
      <c r="GL204" s="20"/>
      <c r="GM204" s="20"/>
      <c r="GN204" s="20"/>
      <c r="GO204" s="20"/>
      <c r="GP204" s="20"/>
      <c r="GQ204" s="20"/>
      <c r="GR204" s="20"/>
      <c r="GS204" s="20"/>
      <c r="GT204" s="20"/>
      <c r="GU204" s="20"/>
      <c r="GV204" s="20"/>
      <c r="GW204" s="20"/>
      <c r="GX204" s="20"/>
      <c r="GY204" s="20"/>
      <c r="GZ204" s="20"/>
      <c r="HA204" s="20"/>
      <c r="HB204" s="20"/>
      <c r="HC204" s="20"/>
      <c r="HD204" s="20"/>
      <c r="HE204" s="20"/>
      <c r="HF204" s="20"/>
      <c r="HG204" s="20"/>
      <c r="HH204" s="20"/>
      <c r="HI204" s="20"/>
      <c r="HJ204" s="20"/>
      <c r="HK204" s="20"/>
      <c r="HL204" s="20"/>
      <c r="HM204" s="20"/>
      <c r="HN204" s="20"/>
      <c r="HO204" s="20"/>
      <c r="HP204" s="20"/>
      <c r="HQ204" s="20"/>
      <c r="HR204" s="20"/>
      <c r="HS204" s="20"/>
      <c r="HT204" s="20"/>
      <c r="HU204" s="20"/>
      <c r="HV204" s="20"/>
      <c r="HW204" s="20"/>
      <c r="HX204" s="20"/>
      <c r="HY204" s="20"/>
      <c r="HZ204" s="20"/>
      <c r="IA204" s="20"/>
      <c r="IB204" s="20"/>
      <c r="IC204" s="20"/>
      <c r="ID204" s="20"/>
      <c r="IE204" s="20"/>
      <c r="IF204" s="20"/>
      <c r="IG204" s="20"/>
      <c r="IH204" s="20"/>
      <c r="II204" s="20"/>
      <c r="IJ204" s="20"/>
      <c r="IK204" s="20"/>
      <c r="IL204" s="20"/>
      <c r="IM204" s="20"/>
      <c r="IN204" s="20"/>
    </row>
    <row r="205" spans="1:248" ht="12.75">
      <c r="A205" s="502"/>
      <c r="B205" s="503"/>
      <c r="C205" s="20"/>
      <c r="D205" s="20"/>
      <c r="E205" s="20"/>
      <c r="F205" s="20"/>
      <c r="G205" s="20"/>
      <c r="H205" s="20"/>
      <c r="I205" s="20"/>
      <c r="J205" s="20"/>
      <c r="K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c r="FX205" s="20"/>
      <c r="FY205" s="20"/>
      <c r="FZ205" s="20"/>
      <c r="GA205" s="20"/>
      <c r="GB205" s="20"/>
      <c r="GC205" s="20"/>
      <c r="GD205" s="20"/>
      <c r="GE205" s="20"/>
      <c r="GF205" s="20"/>
      <c r="GG205" s="20"/>
      <c r="GH205" s="20"/>
      <c r="GI205" s="20"/>
      <c r="GJ205" s="20"/>
      <c r="GK205" s="20"/>
      <c r="GL205" s="20"/>
      <c r="GM205" s="20"/>
      <c r="GN205" s="20"/>
      <c r="GO205" s="20"/>
      <c r="GP205" s="20"/>
      <c r="GQ205" s="20"/>
      <c r="GR205" s="20"/>
      <c r="GS205" s="20"/>
      <c r="GT205" s="20"/>
      <c r="GU205" s="20"/>
      <c r="GV205" s="20"/>
      <c r="GW205" s="20"/>
      <c r="GX205" s="20"/>
      <c r="GY205" s="20"/>
      <c r="GZ205" s="20"/>
      <c r="HA205" s="20"/>
      <c r="HB205" s="20"/>
      <c r="HC205" s="20"/>
      <c r="HD205" s="20"/>
      <c r="HE205" s="20"/>
      <c r="HF205" s="20"/>
      <c r="HG205" s="20"/>
      <c r="HH205" s="20"/>
      <c r="HI205" s="20"/>
      <c r="HJ205" s="20"/>
      <c r="HK205" s="20"/>
      <c r="HL205" s="20"/>
      <c r="HM205" s="20"/>
      <c r="HN205" s="20"/>
      <c r="HO205" s="20"/>
      <c r="HP205" s="20"/>
      <c r="HQ205" s="20"/>
      <c r="HR205" s="20"/>
      <c r="HS205" s="20"/>
      <c r="HT205" s="20"/>
      <c r="HU205" s="20"/>
      <c r="HV205" s="20"/>
      <c r="HW205" s="20"/>
      <c r="HX205" s="20"/>
      <c r="HY205" s="20"/>
      <c r="HZ205" s="20"/>
      <c r="IA205" s="20"/>
      <c r="IB205" s="20"/>
      <c r="IC205" s="20"/>
      <c r="ID205" s="20"/>
      <c r="IE205" s="20"/>
      <c r="IF205" s="20"/>
      <c r="IG205" s="20"/>
      <c r="IH205" s="20"/>
      <c r="II205" s="20"/>
      <c r="IJ205" s="20"/>
      <c r="IK205" s="20"/>
      <c r="IL205" s="20"/>
      <c r="IM205" s="20"/>
      <c r="IN205" s="20"/>
    </row>
    <row r="206" spans="1:248" ht="12.75">
      <c r="A206" s="502"/>
      <c r="B206" s="503"/>
      <c r="C206" s="20"/>
      <c r="D206" s="20"/>
      <c r="E206" s="20"/>
      <c r="F206" s="20"/>
      <c r="G206" s="20"/>
      <c r="H206" s="20"/>
      <c r="I206" s="20"/>
      <c r="J206" s="20"/>
      <c r="K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0"/>
      <c r="GU206" s="20"/>
      <c r="GV206" s="20"/>
      <c r="GW206" s="20"/>
      <c r="GX206" s="20"/>
      <c r="GY206" s="20"/>
      <c r="GZ206" s="20"/>
      <c r="HA206" s="20"/>
      <c r="HB206" s="20"/>
      <c r="HC206" s="20"/>
      <c r="HD206" s="20"/>
      <c r="HE206" s="20"/>
      <c r="HF206" s="20"/>
      <c r="HG206" s="20"/>
      <c r="HH206" s="20"/>
      <c r="HI206" s="20"/>
      <c r="HJ206" s="20"/>
      <c r="HK206" s="20"/>
      <c r="HL206" s="20"/>
      <c r="HM206" s="20"/>
      <c r="HN206" s="20"/>
      <c r="HO206" s="20"/>
      <c r="HP206" s="20"/>
      <c r="HQ206" s="20"/>
      <c r="HR206" s="20"/>
      <c r="HS206" s="20"/>
      <c r="HT206" s="20"/>
      <c r="HU206" s="20"/>
      <c r="HV206" s="20"/>
      <c r="HW206" s="20"/>
      <c r="HX206" s="20"/>
      <c r="HY206" s="20"/>
      <c r="HZ206" s="20"/>
      <c r="IA206" s="20"/>
      <c r="IB206" s="20"/>
      <c r="IC206" s="20"/>
      <c r="ID206" s="20"/>
      <c r="IE206" s="20"/>
      <c r="IF206" s="20"/>
      <c r="IG206" s="20"/>
      <c r="IH206" s="20"/>
      <c r="II206" s="20"/>
      <c r="IJ206" s="20"/>
      <c r="IK206" s="20"/>
      <c r="IL206" s="20"/>
      <c r="IM206" s="20"/>
      <c r="IN206" s="20"/>
    </row>
    <row r="207" spans="1:248" ht="12.75">
      <c r="A207" s="502"/>
      <c r="B207" s="503"/>
      <c r="C207" s="20"/>
      <c r="D207" s="20"/>
      <c r="E207" s="20"/>
      <c r="F207" s="20"/>
      <c r="G207" s="20"/>
      <c r="H207" s="20"/>
      <c r="I207" s="20"/>
      <c r="J207" s="20"/>
      <c r="K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s="20"/>
      <c r="HE207" s="20"/>
      <c r="HF207" s="20"/>
      <c r="HG207" s="20"/>
      <c r="HH207" s="20"/>
      <c r="HI207" s="20"/>
      <c r="HJ207" s="20"/>
      <c r="HK207" s="20"/>
      <c r="HL207" s="20"/>
      <c r="HM207" s="20"/>
      <c r="HN207" s="20"/>
      <c r="HO207" s="20"/>
      <c r="HP207" s="20"/>
      <c r="HQ207" s="20"/>
      <c r="HR207" s="20"/>
      <c r="HS207" s="20"/>
      <c r="HT207" s="20"/>
      <c r="HU207" s="20"/>
      <c r="HV207" s="20"/>
      <c r="HW207" s="20"/>
      <c r="HX207" s="20"/>
      <c r="HY207" s="20"/>
      <c r="HZ207" s="20"/>
      <c r="IA207" s="20"/>
      <c r="IB207" s="20"/>
      <c r="IC207" s="20"/>
      <c r="ID207" s="20"/>
      <c r="IE207" s="20"/>
      <c r="IF207" s="20"/>
      <c r="IG207" s="20"/>
      <c r="IH207" s="20"/>
      <c r="II207" s="20"/>
      <c r="IJ207" s="20"/>
      <c r="IK207" s="20"/>
      <c r="IL207" s="20"/>
      <c r="IM207" s="20"/>
      <c r="IN207" s="20"/>
    </row>
    <row r="208" spans="1:248" ht="12.75">
      <c r="A208" s="502"/>
      <c r="B208" s="503"/>
      <c r="C208" s="20"/>
      <c r="D208" s="20"/>
      <c r="E208" s="20"/>
      <c r="F208" s="20"/>
      <c r="G208" s="20"/>
      <c r="H208" s="20"/>
      <c r="I208" s="20"/>
      <c r="J208" s="20"/>
      <c r="K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c r="FV208" s="20"/>
      <c r="FW208" s="20"/>
      <c r="FX208" s="20"/>
      <c r="FY208" s="20"/>
      <c r="FZ208" s="20"/>
      <c r="GA208" s="20"/>
      <c r="GB208" s="20"/>
      <c r="GC208" s="20"/>
      <c r="GD208" s="20"/>
      <c r="GE208" s="20"/>
      <c r="GF208" s="20"/>
      <c r="GG208" s="20"/>
      <c r="GH208" s="20"/>
      <c r="GI208" s="20"/>
      <c r="GJ208" s="20"/>
      <c r="GK208" s="20"/>
      <c r="GL208" s="20"/>
      <c r="GM208" s="20"/>
      <c r="GN208" s="20"/>
      <c r="GO208" s="20"/>
      <c r="GP208" s="20"/>
      <c r="GQ208" s="20"/>
      <c r="GR208" s="20"/>
      <c r="GS208" s="20"/>
      <c r="GT208" s="20"/>
      <c r="GU208" s="20"/>
      <c r="GV208" s="20"/>
      <c r="GW208" s="20"/>
      <c r="GX208" s="20"/>
      <c r="GY208" s="20"/>
      <c r="GZ208" s="20"/>
      <c r="HA208" s="20"/>
      <c r="HB208" s="20"/>
      <c r="HC208" s="20"/>
      <c r="HD208" s="20"/>
      <c r="HE208" s="20"/>
      <c r="HF208" s="20"/>
      <c r="HG208" s="20"/>
      <c r="HH208" s="20"/>
      <c r="HI208" s="20"/>
      <c r="HJ208" s="20"/>
      <c r="HK208" s="20"/>
      <c r="HL208" s="20"/>
      <c r="HM208" s="20"/>
      <c r="HN208" s="20"/>
      <c r="HO208" s="20"/>
      <c r="HP208" s="20"/>
      <c r="HQ208" s="20"/>
      <c r="HR208" s="20"/>
      <c r="HS208" s="20"/>
      <c r="HT208" s="20"/>
      <c r="HU208" s="20"/>
      <c r="HV208" s="20"/>
      <c r="HW208" s="20"/>
      <c r="HX208" s="20"/>
      <c r="HY208" s="20"/>
      <c r="HZ208" s="20"/>
      <c r="IA208" s="20"/>
      <c r="IB208" s="20"/>
      <c r="IC208" s="20"/>
      <c r="ID208" s="20"/>
      <c r="IE208" s="20"/>
      <c r="IF208" s="20"/>
      <c r="IG208" s="20"/>
      <c r="IH208" s="20"/>
      <c r="II208" s="20"/>
      <c r="IJ208" s="20"/>
      <c r="IK208" s="20"/>
      <c r="IL208" s="20"/>
      <c r="IM208" s="20"/>
      <c r="IN208" s="20"/>
    </row>
    <row r="209" spans="1:248" ht="12.75">
      <c r="A209" s="502"/>
      <c r="B209" s="503"/>
      <c r="C209" s="20"/>
      <c r="D209" s="20"/>
      <c r="E209" s="20"/>
      <c r="F209" s="20"/>
      <c r="G209" s="20"/>
      <c r="H209" s="20"/>
      <c r="I209" s="20"/>
      <c r="J209" s="20"/>
      <c r="K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c r="FV209" s="20"/>
      <c r="FW209" s="20"/>
      <c r="FX209" s="20"/>
      <c r="FY209" s="20"/>
      <c r="FZ209" s="20"/>
      <c r="GA209" s="20"/>
      <c r="GB209" s="20"/>
      <c r="GC209" s="20"/>
      <c r="GD209" s="20"/>
      <c r="GE209" s="20"/>
      <c r="GF209" s="20"/>
      <c r="GG209" s="20"/>
      <c r="GH209" s="20"/>
      <c r="GI209" s="20"/>
      <c r="GJ209" s="20"/>
      <c r="GK209" s="20"/>
      <c r="GL209" s="20"/>
      <c r="GM209" s="20"/>
      <c r="GN209" s="20"/>
      <c r="GO209" s="20"/>
      <c r="GP209" s="20"/>
      <c r="GQ209" s="20"/>
      <c r="GR209" s="20"/>
      <c r="GS209" s="20"/>
      <c r="GT209" s="20"/>
      <c r="GU209" s="20"/>
      <c r="GV209" s="20"/>
      <c r="GW209" s="20"/>
      <c r="GX209" s="20"/>
      <c r="GY209" s="20"/>
      <c r="GZ209" s="20"/>
      <c r="HA209" s="20"/>
      <c r="HB209" s="20"/>
      <c r="HC209" s="20"/>
      <c r="HD209" s="20"/>
      <c r="HE209" s="20"/>
      <c r="HF209" s="20"/>
      <c r="HG209" s="20"/>
      <c r="HH209" s="20"/>
      <c r="HI209" s="20"/>
      <c r="HJ209" s="20"/>
      <c r="HK209" s="20"/>
      <c r="HL209" s="20"/>
      <c r="HM209" s="20"/>
      <c r="HN209" s="20"/>
      <c r="HO209" s="20"/>
      <c r="HP209" s="20"/>
      <c r="HQ209" s="20"/>
      <c r="HR209" s="20"/>
      <c r="HS209" s="20"/>
      <c r="HT209" s="20"/>
      <c r="HU209" s="20"/>
      <c r="HV209" s="20"/>
      <c r="HW209" s="20"/>
      <c r="HX209" s="20"/>
      <c r="HY209" s="20"/>
      <c r="HZ209" s="20"/>
      <c r="IA209" s="20"/>
      <c r="IB209" s="20"/>
      <c r="IC209" s="20"/>
      <c r="ID209" s="20"/>
      <c r="IE209" s="20"/>
      <c r="IF209" s="20"/>
      <c r="IG209" s="20"/>
      <c r="IH209" s="20"/>
      <c r="II209" s="20"/>
      <c r="IJ209" s="20"/>
      <c r="IK209" s="20"/>
      <c r="IL209" s="20"/>
      <c r="IM209" s="20"/>
      <c r="IN209" s="20"/>
    </row>
    <row r="210" spans="1:248" ht="12.75">
      <c r="A210" s="502"/>
      <c r="B210" s="503"/>
      <c r="C210" s="20"/>
      <c r="D210" s="20"/>
      <c r="E210" s="20"/>
      <c r="F210" s="20"/>
      <c r="G210" s="20"/>
      <c r="H210" s="20"/>
      <c r="I210" s="20"/>
      <c r="J210" s="20"/>
      <c r="K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c r="FV210" s="20"/>
      <c r="FW210" s="20"/>
      <c r="FX210" s="20"/>
      <c r="FY210" s="20"/>
      <c r="FZ210" s="20"/>
      <c r="GA210" s="20"/>
      <c r="GB210" s="20"/>
      <c r="GC210" s="20"/>
      <c r="GD210" s="20"/>
      <c r="GE210" s="20"/>
      <c r="GF210" s="20"/>
      <c r="GG210" s="20"/>
      <c r="GH210" s="20"/>
      <c r="GI210" s="20"/>
      <c r="GJ210" s="20"/>
      <c r="GK210" s="20"/>
      <c r="GL210" s="20"/>
      <c r="GM210" s="20"/>
      <c r="GN210" s="20"/>
      <c r="GO210" s="20"/>
      <c r="GP210" s="20"/>
      <c r="GQ210" s="20"/>
      <c r="GR210" s="20"/>
      <c r="GS210" s="20"/>
      <c r="GT210" s="20"/>
      <c r="GU210" s="20"/>
      <c r="GV210" s="20"/>
      <c r="GW210" s="20"/>
      <c r="GX210" s="20"/>
      <c r="GY210" s="20"/>
      <c r="GZ210" s="20"/>
      <c r="HA210" s="20"/>
      <c r="HB210" s="20"/>
      <c r="HC210" s="20"/>
      <c r="HD210" s="20"/>
      <c r="HE210" s="20"/>
      <c r="HF210" s="20"/>
      <c r="HG210" s="20"/>
      <c r="HH210" s="20"/>
      <c r="HI210" s="20"/>
      <c r="HJ210" s="20"/>
      <c r="HK210" s="20"/>
      <c r="HL210" s="20"/>
      <c r="HM210" s="20"/>
      <c r="HN210" s="20"/>
      <c r="HO210" s="20"/>
      <c r="HP210" s="20"/>
      <c r="HQ210" s="20"/>
      <c r="HR210" s="20"/>
      <c r="HS210" s="20"/>
      <c r="HT210" s="20"/>
      <c r="HU210" s="20"/>
      <c r="HV210" s="20"/>
      <c r="HW210" s="20"/>
      <c r="HX210" s="20"/>
      <c r="HY210" s="20"/>
      <c r="HZ210" s="20"/>
      <c r="IA210" s="20"/>
      <c r="IB210" s="20"/>
      <c r="IC210" s="20"/>
      <c r="ID210" s="20"/>
      <c r="IE210" s="20"/>
      <c r="IF210" s="20"/>
      <c r="IG210" s="20"/>
      <c r="IH210" s="20"/>
      <c r="II210" s="20"/>
      <c r="IJ210" s="20"/>
      <c r="IK210" s="20"/>
      <c r="IL210" s="20"/>
      <c r="IM210" s="20"/>
      <c r="IN210" s="20"/>
    </row>
    <row r="211" spans="1:248" ht="12.75">
      <c r="A211" s="502"/>
      <c r="B211" s="503"/>
      <c r="C211" s="20"/>
      <c r="D211" s="20"/>
      <c r="E211" s="20"/>
      <c r="F211" s="20"/>
      <c r="G211" s="20"/>
      <c r="H211" s="20"/>
      <c r="I211" s="20"/>
      <c r="J211" s="20"/>
      <c r="K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c r="FX211" s="20"/>
      <c r="FY211" s="20"/>
      <c r="FZ211" s="20"/>
      <c r="GA211" s="20"/>
      <c r="GB211" s="20"/>
      <c r="GC211" s="20"/>
      <c r="GD211" s="20"/>
      <c r="GE211" s="20"/>
      <c r="GF211" s="20"/>
      <c r="GG211" s="20"/>
      <c r="GH211" s="20"/>
      <c r="GI211" s="20"/>
      <c r="GJ211" s="20"/>
      <c r="GK211" s="20"/>
      <c r="GL211" s="20"/>
      <c r="GM211" s="20"/>
      <c r="GN211" s="20"/>
      <c r="GO211" s="20"/>
      <c r="GP211" s="20"/>
      <c r="GQ211" s="20"/>
      <c r="GR211" s="20"/>
      <c r="GS211" s="20"/>
      <c r="GT211" s="20"/>
      <c r="GU211" s="20"/>
      <c r="GV211" s="20"/>
      <c r="GW211" s="20"/>
      <c r="GX211" s="20"/>
      <c r="GY211" s="20"/>
      <c r="GZ211" s="20"/>
      <c r="HA211" s="20"/>
      <c r="HB211" s="20"/>
      <c r="HC211" s="20"/>
      <c r="HD211" s="20"/>
      <c r="HE211" s="20"/>
      <c r="HF211" s="20"/>
      <c r="HG211" s="20"/>
      <c r="HH211" s="20"/>
      <c r="HI211" s="20"/>
      <c r="HJ211" s="20"/>
      <c r="HK211" s="20"/>
      <c r="HL211" s="20"/>
      <c r="HM211" s="20"/>
      <c r="HN211" s="20"/>
      <c r="HO211" s="20"/>
      <c r="HP211" s="20"/>
      <c r="HQ211" s="20"/>
      <c r="HR211" s="20"/>
      <c r="HS211" s="20"/>
      <c r="HT211" s="20"/>
      <c r="HU211" s="20"/>
      <c r="HV211" s="20"/>
      <c r="HW211" s="20"/>
      <c r="HX211" s="20"/>
      <c r="HY211" s="20"/>
      <c r="HZ211" s="20"/>
      <c r="IA211" s="20"/>
      <c r="IB211" s="20"/>
      <c r="IC211" s="20"/>
      <c r="ID211" s="20"/>
      <c r="IE211" s="20"/>
      <c r="IF211" s="20"/>
      <c r="IG211" s="20"/>
      <c r="IH211" s="20"/>
      <c r="II211" s="20"/>
      <c r="IJ211" s="20"/>
      <c r="IK211" s="20"/>
      <c r="IL211" s="20"/>
      <c r="IM211" s="20"/>
      <c r="IN211" s="20"/>
    </row>
    <row r="212" spans="1:248" ht="12.75">
      <c r="A212" s="502"/>
      <c r="B212" s="503"/>
      <c r="C212" s="20"/>
      <c r="D212" s="20"/>
      <c r="E212" s="20"/>
      <c r="F212" s="20"/>
      <c r="G212" s="20"/>
      <c r="H212" s="20"/>
      <c r="I212" s="20"/>
      <c r="J212" s="20"/>
      <c r="K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c r="FV212" s="20"/>
      <c r="FW212" s="20"/>
      <c r="FX212" s="20"/>
      <c r="FY212" s="20"/>
      <c r="FZ212" s="20"/>
      <c r="GA212" s="20"/>
      <c r="GB212" s="20"/>
      <c r="GC212" s="20"/>
      <c r="GD212" s="20"/>
      <c r="GE212" s="20"/>
      <c r="GF212" s="20"/>
      <c r="GG212" s="20"/>
      <c r="GH212" s="20"/>
      <c r="GI212" s="20"/>
      <c r="GJ212" s="20"/>
      <c r="GK212" s="20"/>
      <c r="GL212" s="20"/>
      <c r="GM212" s="20"/>
      <c r="GN212" s="20"/>
      <c r="GO212" s="20"/>
      <c r="GP212" s="20"/>
      <c r="GQ212" s="20"/>
      <c r="GR212" s="20"/>
      <c r="GS212" s="20"/>
      <c r="GT212" s="20"/>
      <c r="GU212" s="20"/>
      <c r="GV212" s="20"/>
      <c r="GW212" s="20"/>
      <c r="GX212" s="20"/>
      <c r="GY212" s="20"/>
      <c r="GZ212" s="20"/>
      <c r="HA212" s="20"/>
      <c r="HB212" s="20"/>
      <c r="HC212" s="20"/>
      <c r="HD212" s="20"/>
      <c r="HE212" s="20"/>
      <c r="HF212" s="20"/>
      <c r="HG212" s="20"/>
      <c r="HH212" s="20"/>
      <c r="HI212" s="20"/>
      <c r="HJ212" s="20"/>
      <c r="HK212" s="20"/>
      <c r="HL212" s="20"/>
      <c r="HM212" s="20"/>
      <c r="HN212" s="20"/>
      <c r="HO212" s="20"/>
      <c r="HP212" s="20"/>
      <c r="HQ212" s="20"/>
      <c r="HR212" s="20"/>
      <c r="HS212" s="20"/>
      <c r="HT212" s="20"/>
      <c r="HU212" s="20"/>
      <c r="HV212" s="20"/>
      <c r="HW212" s="20"/>
      <c r="HX212" s="20"/>
      <c r="HY212" s="20"/>
      <c r="HZ212" s="20"/>
      <c r="IA212" s="20"/>
      <c r="IB212" s="20"/>
      <c r="IC212" s="20"/>
      <c r="ID212" s="20"/>
      <c r="IE212" s="20"/>
      <c r="IF212" s="20"/>
      <c r="IG212" s="20"/>
      <c r="IH212" s="20"/>
      <c r="II212" s="20"/>
      <c r="IJ212" s="20"/>
      <c r="IK212" s="20"/>
      <c r="IL212" s="20"/>
      <c r="IM212" s="20"/>
      <c r="IN212" s="20"/>
    </row>
    <row r="213" spans="1:248" ht="12.75">
      <c r="A213" s="502"/>
      <c r="B213" s="503"/>
      <c r="C213" s="20"/>
      <c r="D213" s="20"/>
      <c r="E213" s="20"/>
      <c r="F213" s="20"/>
      <c r="G213" s="20"/>
      <c r="H213" s="20"/>
      <c r="I213" s="20"/>
      <c r="J213" s="20"/>
      <c r="K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c r="FV213" s="20"/>
      <c r="FW213" s="20"/>
      <c r="FX213" s="20"/>
      <c r="FY213" s="20"/>
      <c r="FZ213" s="20"/>
      <c r="GA213" s="20"/>
      <c r="GB213" s="20"/>
      <c r="GC213" s="20"/>
      <c r="GD213" s="20"/>
      <c r="GE213" s="20"/>
      <c r="GF213" s="20"/>
      <c r="GG213" s="20"/>
      <c r="GH213" s="20"/>
      <c r="GI213" s="20"/>
      <c r="GJ213" s="20"/>
      <c r="GK213" s="20"/>
      <c r="GL213" s="20"/>
      <c r="GM213" s="20"/>
      <c r="GN213" s="20"/>
      <c r="GO213" s="20"/>
      <c r="GP213" s="20"/>
      <c r="GQ213" s="20"/>
      <c r="GR213" s="20"/>
      <c r="GS213" s="20"/>
      <c r="GT213" s="20"/>
      <c r="GU213" s="20"/>
      <c r="GV213" s="20"/>
      <c r="GW213" s="20"/>
      <c r="GX213" s="20"/>
      <c r="GY213" s="20"/>
      <c r="GZ213" s="20"/>
      <c r="HA213" s="20"/>
      <c r="HB213" s="20"/>
      <c r="HC213" s="20"/>
      <c r="HD213" s="20"/>
      <c r="HE213" s="20"/>
      <c r="HF213" s="20"/>
      <c r="HG213" s="20"/>
      <c r="HH213" s="20"/>
      <c r="HI213" s="20"/>
      <c r="HJ213" s="20"/>
      <c r="HK213" s="20"/>
      <c r="HL213" s="20"/>
      <c r="HM213" s="20"/>
      <c r="HN213" s="20"/>
      <c r="HO213" s="20"/>
      <c r="HP213" s="20"/>
      <c r="HQ213" s="20"/>
      <c r="HR213" s="20"/>
      <c r="HS213" s="20"/>
      <c r="HT213" s="20"/>
      <c r="HU213" s="20"/>
      <c r="HV213" s="20"/>
      <c r="HW213" s="20"/>
      <c r="HX213" s="20"/>
      <c r="HY213" s="20"/>
      <c r="HZ213" s="20"/>
      <c r="IA213" s="20"/>
      <c r="IB213" s="20"/>
      <c r="IC213" s="20"/>
      <c r="ID213" s="20"/>
      <c r="IE213" s="20"/>
      <c r="IF213" s="20"/>
      <c r="IG213" s="20"/>
      <c r="IH213" s="20"/>
      <c r="II213" s="20"/>
      <c r="IJ213" s="20"/>
      <c r="IK213" s="20"/>
      <c r="IL213" s="20"/>
      <c r="IM213" s="20"/>
      <c r="IN213" s="20"/>
    </row>
  </sheetData>
  <sheetProtection/>
  <mergeCells count="5">
    <mergeCell ref="C137:E137"/>
    <mergeCell ref="C138:E138"/>
    <mergeCell ref="G151:K151"/>
    <mergeCell ref="I152:K152"/>
    <mergeCell ref="I157:K157"/>
  </mergeCells>
  <printOptions/>
  <pageMargins left="0.7" right="0.7" top="0.75" bottom="0.75" header="0.3" footer="0.3"/>
  <pageSetup horizontalDpi="600" verticalDpi="600" orientation="portrait" paperSize="9" r:id="rId1"/>
  <headerFooter>
    <oddFooter>&amp;L&amp;"VNI-Times,Italic"Caùc thuyeát minh baùo caøo taøi chính laø phaàn khoâng theå taùch rôøi cuûa Baùo caùo taøi chính naøy&amp;R&amp;"VNI-Times,Italic"Trang &amp;P</oddFooter>
  </headerFooter>
</worksheet>
</file>

<file path=xl/worksheets/sheet3.xml><?xml version="1.0" encoding="utf-8"?>
<worksheet xmlns="http://schemas.openxmlformats.org/spreadsheetml/2006/main" xmlns:r="http://schemas.openxmlformats.org/officeDocument/2006/relationships">
  <dimension ref="A1:IN59"/>
  <sheetViews>
    <sheetView zoomScalePageLayoutView="0" workbookViewId="0" topLeftCell="A31">
      <selection activeCell="H16" sqref="H16"/>
    </sheetView>
  </sheetViews>
  <sheetFormatPr defaultColWidth="9.00390625" defaultRowHeight="12.75"/>
  <cols>
    <col min="1" max="1" width="7.125" style="349" customWidth="1"/>
    <col min="2" max="2" width="47.125" style="333" customWidth="1"/>
    <col min="3" max="3" width="0.74609375" style="411" customWidth="1"/>
    <col min="4" max="4" width="4.625" style="412" customWidth="1"/>
    <col min="5" max="5" width="0.74609375" style="413" customWidth="1"/>
    <col min="6" max="6" width="6.875" style="413" bestFit="1" customWidth="1"/>
    <col min="7" max="7" width="0.74609375" style="413" customWidth="1"/>
    <col min="8" max="8" width="15.875" style="338" bestFit="1" customWidth="1"/>
    <col min="9" max="9" width="0.6171875" style="339" customWidth="1"/>
    <col min="10" max="10" width="16.25390625" style="338" customWidth="1"/>
    <col min="11" max="12" width="16.375" style="333" customWidth="1"/>
    <col min="13" max="16384" width="9.125" style="333" customWidth="1"/>
  </cols>
  <sheetData>
    <row r="1" spans="1:240" s="20" customFormat="1" ht="19.5" customHeight="1">
      <c r="A1" s="329" t="str">
        <f>'[1]TTC'!D6</f>
        <v>CÔNG TY CỔ PHẦN CHẾ TẠO MÁY DZĨ AN VIỆT NAM</v>
      </c>
      <c r="B1" s="12"/>
      <c r="C1" s="13"/>
      <c r="D1" s="13"/>
      <c r="E1" s="14"/>
      <c r="F1" s="13"/>
      <c r="G1" s="15"/>
      <c r="H1" s="13"/>
      <c r="I1" s="16"/>
      <c r="L1" s="331" t="s">
        <v>978</v>
      </c>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row>
    <row r="2" spans="1:240" s="20" customFormat="1" ht="9.75" customHeight="1">
      <c r="A2" s="329"/>
      <c r="B2" s="12"/>
      <c r="C2" s="13"/>
      <c r="D2" s="13"/>
      <c r="E2" s="14"/>
      <c r="F2" s="13"/>
      <c r="G2" s="15"/>
      <c r="H2" s="13"/>
      <c r="I2" s="16"/>
      <c r="J2" s="331"/>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row>
    <row r="3" spans="1:10" ht="24.75" customHeight="1">
      <c r="A3" s="332" t="s">
        <v>979</v>
      </c>
      <c r="C3" s="334"/>
      <c r="D3" s="335"/>
      <c r="E3" s="336"/>
      <c r="F3" s="336"/>
      <c r="G3" s="336"/>
      <c r="H3" s="23"/>
      <c r="I3" s="23"/>
      <c r="J3" s="23"/>
    </row>
    <row r="4" spans="1:12" ht="19.5" customHeight="1">
      <c r="A4" s="337" t="s">
        <v>929</v>
      </c>
      <c r="C4" s="334"/>
      <c r="D4" s="335"/>
      <c r="E4" s="336"/>
      <c r="F4" s="336"/>
      <c r="G4" s="336"/>
      <c r="L4" s="340" t="s">
        <v>112</v>
      </c>
    </row>
    <row r="5" spans="1:12" ht="3.75" customHeight="1">
      <c r="A5" s="341"/>
      <c r="B5" s="342"/>
      <c r="C5" s="343"/>
      <c r="D5" s="344"/>
      <c r="E5" s="345"/>
      <c r="F5" s="345"/>
      <c r="G5" s="345"/>
      <c r="H5" s="346"/>
      <c r="I5" s="347"/>
      <c r="J5" s="348"/>
      <c r="K5" s="342"/>
      <c r="L5" s="342"/>
    </row>
    <row r="6" spans="2:10" ht="19.5" customHeight="1">
      <c r="B6" s="350"/>
      <c r="C6" s="334"/>
      <c r="D6" s="351"/>
      <c r="E6" s="352"/>
      <c r="F6" s="352"/>
      <c r="G6" s="352"/>
      <c r="H6" s="353"/>
      <c r="I6" s="352"/>
      <c r="J6" s="353"/>
    </row>
    <row r="7" spans="1:13" s="75" customFormat="1" ht="34.5" customHeight="1">
      <c r="A7" s="700" t="s">
        <v>980</v>
      </c>
      <c r="B7" s="700"/>
      <c r="C7" s="356"/>
      <c r="D7" s="359" t="s">
        <v>1012</v>
      </c>
      <c r="E7" s="358"/>
      <c r="F7" s="359" t="s">
        <v>66</v>
      </c>
      <c r="G7" s="354"/>
      <c r="H7" s="241" t="s">
        <v>965</v>
      </c>
      <c r="I7" s="241"/>
      <c r="J7" s="241" t="s">
        <v>966</v>
      </c>
      <c r="K7" s="241" t="s">
        <v>964</v>
      </c>
      <c r="L7" s="241" t="s">
        <v>967</v>
      </c>
      <c r="M7" s="241"/>
    </row>
    <row r="8" spans="1:10" s="75" customFormat="1" ht="9.75" customHeight="1">
      <c r="A8" s="356"/>
      <c r="B8" s="356"/>
      <c r="C8" s="356"/>
      <c r="D8" s="357"/>
      <c r="E8" s="358"/>
      <c r="F8" s="359"/>
      <c r="G8" s="356"/>
      <c r="H8" s="360"/>
      <c r="I8" s="361"/>
      <c r="J8" s="360"/>
    </row>
    <row r="9" spans="1:12" s="362" customFormat="1" ht="15.75" customHeight="1">
      <c r="A9" s="363" t="s">
        <v>981</v>
      </c>
      <c r="B9" s="364" t="s">
        <v>982</v>
      </c>
      <c r="C9" s="365"/>
      <c r="D9" s="366" t="s">
        <v>950</v>
      </c>
      <c r="E9" s="367"/>
      <c r="F9" s="368" t="s">
        <v>983</v>
      </c>
      <c r="G9" s="367"/>
      <c r="H9" s="369">
        <v>54496061703</v>
      </c>
      <c r="I9" s="18"/>
      <c r="J9" s="369">
        <v>144643116883</v>
      </c>
      <c r="K9" s="370">
        <v>221183077980</v>
      </c>
      <c r="L9" s="370">
        <v>336056741089</v>
      </c>
    </row>
    <row r="10" spans="1:12" s="372" customFormat="1" ht="15.75" customHeight="1">
      <c r="A10" s="371" t="s">
        <v>984</v>
      </c>
      <c r="B10" s="372" t="s">
        <v>985</v>
      </c>
      <c r="C10" s="373"/>
      <c r="D10" s="374" t="s">
        <v>951</v>
      </c>
      <c r="E10" s="375"/>
      <c r="F10" s="376" t="s">
        <v>986</v>
      </c>
      <c r="G10" s="375"/>
      <c r="H10" s="30"/>
      <c r="I10" s="377"/>
      <c r="J10" s="378">
        <v>390000</v>
      </c>
      <c r="K10" s="379">
        <v>1065563800</v>
      </c>
      <c r="L10" s="379">
        <v>387126458</v>
      </c>
    </row>
    <row r="11" spans="1:13" s="362" customFormat="1" ht="15.75" customHeight="1">
      <c r="A11" s="363" t="s">
        <v>987</v>
      </c>
      <c r="B11" s="364" t="s">
        <v>988</v>
      </c>
      <c r="C11" s="365"/>
      <c r="D11" s="366">
        <v>10</v>
      </c>
      <c r="E11" s="367"/>
      <c r="F11" s="368" t="s">
        <v>989</v>
      </c>
      <c r="G11" s="367"/>
      <c r="H11" s="18">
        <f>H9-H10</f>
        <v>54496061703</v>
      </c>
      <c r="I11" s="18"/>
      <c r="J11" s="18">
        <f>J9-J10</f>
        <v>144642726883</v>
      </c>
      <c r="K11" s="18">
        <f>K9-K10</f>
        <v>220117514180</v>
      </c>
      <c r="L11" s="18">
        <f>L9-L10</f>
        <v>335669614631</v>
      </c>
      <c r="M11" s="18"/>
    </row>
    <row r="12" spans="1:12" s="372" customFormat="1" ht="15.75" customHeight="1">
      <c r="A12" s="371" t="s">
        <v>990</v>
      </c>
      <c r="B12" s="380" t="s">
        <v>696</v>
      </c>
      <c r="C12" s="381"/>
      <c r="D12" s="335">
        <v>11</v>
      </c>
      <c r="E12" s="375"/>
      <c r="F12" s="376" t="s">
        <v>991</v>
      </c>
      <c r="G12" s="375"/>
      <c r="H12" s="378">
        <v>37803932553</v>
      </c>
      <c r="I12" s="30"/>
      <c r="J12" s="378">
        <v>94007361890</v>
      </c>
      <c r="K12" s="379">
        <v>149415050582</v>
      </c>
      <c r="L12" s="379">
        <v>224495829945</v>
      </c>
    </row>
    <row r="13" spans="1:12" s="362" customFormat="1" ht="15.75" customHeight="1">
      <c r="A13" s="382" t="s">
        <v>139</v>
      </c>
      <c r="B13" s="364" t="s">
        <v>992</v>
      </c>
      <c r="C13" s="365"/>
      <c r="D13" s="366">
        <v>20</v>
      </c>
      <c r="E13" s="367"/>
      <c r="F13" s="368"/>
      <c r="G13" s="367"/>
      <c r="H13" s="18">
        <f>H11-H12</f>
        <v>16692129150</v>
      </c>
      <c r="I13" s="18"/>
      <c r="J13" s="18">
        <f>J11-J12</f>
        <v>50635364993</v>
      </c>
      <c r="K13" s="18">
        <f>K11-K12</f>
        <v>70702463598</v>
      </c>
      <c r="L13" s="18">
        <f>L11-L12</f>
        <v>111173784686</v>
      </c>
    </row>
    <row r="14" spans="1:10" s="372" customFormat="1" ht="15.75" customHeight="1">
      <c r="A14" s="367"/>
      <c r="B14" s="364" t="s">
        <v>993</v>
      </c>
      <c r="C14" s="365"/>
      <c r="D14" s="366"/>
      <c r="E14" s="367"/>
      <c r="F14" s="368"/>
      <c r="G14" s="367"/>
      <c r="H14" s="30"/>
      <c r="I14" s="30"/>
      <c r="J14" s="30"/>
    </row>
    <row r="15" spans="1:12" s="372" customFormat="1" ht="24.75" customHeight="1">
      <c r="A15" s="383" t="s">
        <v>142</v>
      </c>
      <c r="B15" s="380" t="s">
        <v>705</v>
      </c>
      <c r="C15" s="381"/>
      <c r="D15" s="335" t="s">
        <v>953</v>
      </c>
      <c r="E15" s="375"/>
      <c r="F15" s="376" t="s">
        <v>994</v>
      </c>
      <c r="G15" s="375"/>
      <c r="H15" s="378">
        <v>1051671647</v>
      </c>
      <c r="I15" s="377"/>
      <c r="J15" s="378">
        <v>302066252</v>
      </c>
      <c r="K15" s="379">
        <v>1262189498</v>
      </c>
      <c r="L15" s="379">
        <v>1044022477</v>
      </c>
    </row>
    <row r="16" spans="1:12" s="372" customFormat="1" ht="15.75" customHeight="1">
      <c r="A16" s="383" t="s">
        <v>261</v>
      </c>
      <c r="B16" s="380" t="s">
        <v>995</v>
      </c>
      <c r="C16" s="381"/>
      <c r="D16" s="335">
        <v>22</v>
      </c>
      <c r="E16" s="375"/>
      <c r="F16" s="376" t="s">
        <v>996</v>
      </c>
      <c r="G16" s="375"/>
      <c r="H16" s="378">
        <v>1472299656</v>
      </c>
      <c r="I16" s="30"/>
      <c r="J16" s="378">
        <v>1620520113</v>
      </c>
      <c r="K16" s="379">
        <v>9429200905</v>
      </c>
      <c r="L16" s="379">
        <v>6504609256</v>
      </c>
    </row>
    <row r="17" spans="1:12" s="388" customFormat="1" ht="15.75" customHeight="1">
      <c r="A17" s="384"/>
      <c r="B17" s="385" t="s">
        <v>997</v>
      </c>
      <c r="C17" s="373"/>
      <c r="D17" s="386">
        <v>23</v>
      </c>
      <c r="E17" s="384"/>
      <c r="F17" s="387"/>
      <c r="G17" s="384"/>
      <c r="H17" s="378">
        <f>H16</f>
        <v>1472299656</v>
      </c>
      <c r="I17" s="30"/>
      <c r="J17" s="378">
        <v>1465506018</v>
      </c>
      <c r="K17" s="379">
        <v>6336414958</v>
      </c>
      <c r="L17" s="379">
        <v>5329856494</v>
      </c>
    </row>
    <row r="18" spans="1:12" s="372" customFormat="1" ht="15.75" customHeight="1">
      <c r="A18" s="383" t="s">
        <v>267</v>
      </c>
      <c r="B18" s="380" t="s">
        <v>998</v>
      </c>
      <c r="C18" s="381"/>
      <c r="D18" s="335">
        <v>24</v>
      </c>
      <c r="E18" s="375"/>
      <c r="F18" s="376"/>
      <c r="G18" s="375"/>
      <c r="H18" s="378">
        <v>9755604368</v>
      </c>
      <c r="I18" s="30"/>
      <c r="J18" s="378">
        <v>32543133446</v>
      </c>
      <c r="K18" s="379">
        <v>51032182184</v>
      </c>
      <c r="L18" s="379">
        <v>68926212791</v>
      </c>
    </row>
    <row r="19" spans="1:12" s="372" customFormat="1" ht="15.75" customHeight="1">
      <c r="A19" s="383" t="s">
        <v>274</v>
      </c>
      <c r="B19" s="380" t="s">
        <v>999</v>
      </c>
      <c r="C19" s="381"/>
      <c r="D19" s="335">
        <v>25</v>
      </c>
      <c r="E19" s="375"/>
      <c r="F19" s="376"/>
      <c r="G19" s="375"/>
      <c r="H19" s="378">
        <v>3362354897</v>
      </c>
      <c r="I19" s="30"/>
      <c r="J19" s="378">
        <v>3472039649</v>
      </c>
      <c r="K19" s="379">
        <v>9766100372</v>
      </c>
      <c r="L19" s="379">
        <v>10515539166</v>
      </c>
    </row>
    <row r="20" spans="1:12" s="372" customFormat="1" ht="15.75" customHeight="1">
      <c r="A20" s="382" t="s">
        <v>281</v>
      </c>
      <c r="B20" s="364" t="s">
        <v>1000</v>
      </c>
      <c r="C20" s="365"/>
      <c r="D20" s="366">
        <v>30</v>
      </c>
      <c r="E20" s="367"/>
      <c r="F20" s="368"/>
      <c r="G20" s="367"/>
      <c r="H20" s="18">
        <f>H13+H15-H16-H18-H19</f>
        <v>3153541876</v>
      </c>
      <c r="I20" s="18">
        <v>0</v>
      </c>
      <c r="J20" s="18">
        <f>J13+J15-J16-J18-J19</f>
        <v>13301738037</v>
      </c>
      <c r="K20" s="18">
        <f>K13+K15-K16-K18-K19</f>
        <v>1737169635</v>
      </c>
      <c r="L20" s="18">
        <f>L13+L15-L16-L18-L19</f>
        <v>26271445950</v>
      </c>
    </row>
    <row r="21" spans="1:10" s="372" customFormat="1" ht="15.75" customHeight="1">
      <c r="A21" s="367"/>
      <c r="B21" s="364" t="s">
        <v>1001</v>
      </c>
      <c r="C21" s="365"/>
      <c r="D21" s="366"/>
      <c r="E21" s="367"/>
      <c r="F21" s="368"/>
      <c r="G21" s="367"/>
      <c r="H21" s="30"/>
      <c r="I21" s="30"/>
      <c r="J21" s="30"/>
    </row>
    <row r="22" spans="1:12" s="372" customFormat="1" ht="24.75" customHeight="1">
      <c r="A22" s="383" t="s">
        <v>298</v>
      </c>
      <c r="B22" s="380" t="s">
        <v>724</v>
      </c>
      <c r="C22" s="381"/>
      <c r="D22" s="335">
        <v>31</v>
      </c>
      <c r="E22" s="375"/>
      <c r="F22" s="376" t="s">
        <v>1002</v>
      </c>
      <c r="G22" s="375"/>
      <c r="H22" s="378">
        <v>1134315102</v>
      </c>
      <c r="I22" s="30"/>
      <c r="J22" s="378">
        <v>1123298453</v>
      </c>
      <c r="K22" s="379">
        <v>1932746716</v>
      </c>
      <c r="L22" s="370">
        <v>2913578878</v>
      </c>
    </row>
    <row r="23" spans="1:12" s="372" customFormat="1" ht="15.75" customHeight="1">
      <c r="A23" s="383" t="s">
        <v>327</v>
      </c>
      <c r="B23" s="380" t="s">
        <v>729</v>
      </c>
      <c r="C23" s="381"/>
      <c r="D23" s="335">
        <v>32</v>
      </c>
      <c r="E23" s="375"/>
      <c r="F23" s="376" t="s">
        <v>1003</v>
      </c>
      <c r="G23" s="375"/>
      <c r="H23" s="378">
        <v>88450757</v>
      </c>
      <c r="I23" s="30"/>
      <c r="J23" s="378">
        <v>1861733489</v>
      </c>
      <c r="K23" s="379">
        <v>1353068939</v>
      </c>
      <c r="L23" s="379">
        <v>1970972761</v>
      </c>
    </row>
    <row r="24" spans="1:12" s="362" customFormat="1" ht="15.75" customHeight="1">
      <c r="A24" s="382" t="s">
        <v>331</v>
      </c>
      <c r="B24" s="364" t="s">
        <v>1004</v>
      </c>
      <c r="C24" s="365"/>
      <c r="D24" s="366">
        <v>40</v>
      </c>
      <c r="E24" s="367"/>
      <c r="F24" s="368"/>
      <c r="G24" s="367"/>
      <c r="H24" s="18">
        <f>H22-H23</f>
        <v>1045864345</v>
      </c>
      <c r="I24" s="18"/>
      <c r="J24" s="18">
        <f>J22-J23</f>
        <v>-738435036</v>
      </c>
      <c r="K24" s="18">
        <f>K22-K23</f>
        <v>579677777</v>
      </c>
      <c r="L24" s="18">
        <f>L22-L23</f>
        <v>942606117</v>
      </c>
    </row>
    <row r="25" spans="1:12" s="362" customFormat="1" ht="15.75" customHeight="1">
      <c r="A25" s="382" t="s">
        <v>344</v>
      </c>
      <c r="B25" s="364" t="s">
        <v>1005</v>
      </c>
      <c r="C25" s="365"/>
      <c r="D25" s="366">
        <v>50</v>
      </c>
      <c r="E25" s="367"/>
      <c r="F25" s="368"/>
      <c r="G25" s="367"/>
      <c r="H25" s="18">
        <f>H20+H24</f>
        <v>4199406221</v>
      </c>
      <c r="I25" s="18"/>
      <c r="J25" s="18">
        <f>J20+J24</f>
        <v>12563303001</v>
      </c>
      <c r="K25" s="18">
        <f>K20+K24</f>
        <v>2316847412</v>
      </c>
      <c r="L25" s="18">
        <f>L20+L24</f>
        <v>27214052067</v>
      </c>
    </row>
    <row r="26" spans="1:10" s="372" customFormat="1" ht="15.75" customHeight="1">
      <c r="A26" s="382"/>
      <c r="B26" s="364" t="s">
        <v>1006</v>
      </c>
      <c r="C26" s="365"/>
      <c r="D26" s="366"/>
      <c r="E26" s="367"/>
      <c r="F26" s="368"/>
      <c r="G26" s="367"/>
      <c r="H26" s="30"/>
      <c r="I26" s="30"/>
      <c r="J26" s="30"/>
    </row>
    <row r="27" spans="1:12" s="372" customFormat="1" ht="24.75" customHeight="1">
      <c r="A27" s="383" t="s">
        <v>372</v>
      </c>
      <c r="B27" s="380" t="s">
        <v>88</v>
      </c>
      <c r="C27" s="381"/>
      <c r="D27" s="335">
        <v>51</v>
      </c>
      <c r="E27" s="375"/>
      <c r="F27" s="376" t="s">
        <v>1007</v>
      </c>
      <c r="G27" s="375"/>
      <c r="H27" s="378">
        <v>629910933</v>
      </c>
      <c r="I27" s="30"/>
      <c r="J27" s="378">
        <v>1884495450</v>
      </c>
      <c r="K27" s="379">
        <v>916224195</v>
      </c>
      <c r="L27" s="379">
        <v>4082107809</v>
      </c>
    </row>
    <row r="28" spans="1:10" s="372" customFormat="1" ht="15.75" customHeight="1">
      <c r="A28" s="383" t="s">
        <v>381</v>
      </c>
      <c r="B28" s="380" t="s">
        <v>89</v>
      </c>
      <c r="C28" s="381"/>
      <c r="D28" s="335">
        <v>52</v>
      </c>
      <c r="E28" s="375"/>
      <c r="F28" s="376"/>
      <c r="G28" s="375"/>
      <c r="H28" s="30">
        <v>0</v>
      </c>
      <c r="I28" s="30"/>
      <c r="J28" s="30">
        <v>0</v>
      </c>
    </row>
    <row r="29" spans="1:12" s="362" customFormat="1" ht="15.75" customHeight="1">
      <c r="A29" s="382" t="s">
        <v>369</v>
      </c>
      <c r="B29" s="364" t="s">
        <v>1008</v>
      </c>
      <c r="C29" s="365"/>
      <c r="D29" s="366">
        <v>60</v>
      </c>
      <c r="E29" s="367"/>
      <c r="F29" s="368"/>
      <c r="G29" s="367"/>
      <c r="H29" s="18">
        <f>H25-H27-H28</f>
        <v>3569495288</v>
      </c>
      <c r="I29" s="18"/>
      <c r="J29" s="18">
        <f>J25-J27-J28</f>
        <v>10678807551</v>
      </c>
      <c r="K29" s="18">
        <f>K25-K27-K28</f>
        <v>1400623217</v>
      </c>
      <c r="L29" s="18">
        <f>L25-L27-L28</f>
        <v>23131944258</v>
      </c>
    </row>
    <row r="30" spans="1:10" s="372" customFormat="1" ht="15.75" customHeight="1">
      <c r="A30" s="382"/>
      <c r="B30" s="364" t="s">
        <v>1009</v>
      </c>
      <c r="C30" s="365"/>
      <c r="D30" s="366"/>
      <c r="E30" s="367"/>
      <c r="F30" s="368"/>
      <c r="G30" s="367"/>
      <c r="H30" s="30"/>
      <c r="I30" s="30"/>
      <c r="J30" s="30"/>
    </row>
    <row r="31" spans="1:12" s="372" customFormat="1" ht="24.75" customHeight="1" thickBot="1">
      <c r="A31" s="382" t="s">
        <v>1010</v>
      </c>
      <c r="B31" s="389" t="s">
        <v>59</v>
      </c>
      <c r="C31" s="365"/>
      <c r="D31" s="366">
        <v>70</v>
      </c>
      <c r="E31" s="367"/>
      <c r="F31" s="368" t="s">
        <v>1011</v>
      </c>
      <c r="G31" s="390"/>
      <c r="H31" s="391"/>
      <c r="I31" s="391"/>
      <c r="J31" s="391"/>
      <c r="K31" s="392"/>
      <c r="L31" s="392"/>
    </row>
    <row r="32" spans="1:10" s="372" customFormat="1" ht="15" customHeight="1" thickTop="1">
      <c r="A32" s="393"/>
      <c r="B32" s="389"/>
      <c r="C32" s="365"/>
      <c r="D32" s="366"/>
      <c r="E32" s="367"/>
      <c r="F32" s="376"/>
      <c r="G32" s="367"/>
      <c r="H32" s="394"/>
      <c r="I32" s="395"/>
      <c r="J32" s="394"/>
    </row>
    <row r="33" spans="2:12" s="260" customFormat="1" ht="21.75" customHeight="1">
      <c r="B33" s="303"/>
      <c r="C33" s="303"/>
      <c r="D33" s="14"/>
      <c r="F33" s="304"/>
      <c r="G33" s="304"/>
      <c r="H33" s="304"/>
      <c r="I33" s="304"/>
      <c r="J33" s="701" t="s">
        <v>1177</v>
      </c>
      <c r="K33" s="701"/>
      <c r="L33" s="701"/>
    </row>
    <row r="34" spans="1:11" s="260" customFormat="1" ht="20.25" customHeight="1">
      <c r="A34" s="397"/>
      <c r="B34" s="305" t="str">
        <f>'[1]TTC'!A19</f>
        <v>Kế toán trưởng</v>
      </c>
      <c r="C34" s="306"/>
      <c r="D34" s="398"/>
      <c r="E34" s="306"/>
      <c r="F34" s="399"/>
      <c r="G34" s="400"/>
      <c r="H34" s="435"/>
      <c r="I34" s="435"/>
      <c r="J34" s="435"/>
      <c r="K34" s="435" t="s">
        <v>1013</v>
      </c>
    </row>
    <row r="35" spans="1:10" s="260" customFormat="1" ht="21" customHeight="1">
      <c r="A35" s="402"/>
      <c r="B35" s="305"/>
      <c r="C35" s="311"/>
      <c r="D35" s="403"/>
      <c r="E35" s="303"/>
      <c r="F35" s="404"/>
      <c r="G35" s="303"/>
      <c r="H35" s="405"/>
      <c r="I35" s="405"/>
      <c r="J35" s="405"/>
    </row>
    <row r="36" spans="1:10" s="260" customFormat="1" ht="15">
      <c r="A36" s="406"/>
      <c r="B36" s="305"/>
      <c r="C36" s="315"/>
      <c r="D36" s="407"/>
      <c r="F36" s="15"/>
      <c r="H36" s="405"/>
      <c r="I36" s="405"/>
      <c r="J36" s="177"/>
    </row>
    <row r="37" spans="1:10" s="260" customFormat="1" ht="15">
      <c r="A37" s="406"/>
      <c r="B37" s="305"/>
      <c r="C37" s="315"/>
      <c r="D37" s="407"/>
      <c r="F37" s="15"/>
      <c r="H37" s="177"/>
      <c r="I37" s="177"/>
      <c r="J37" s="177"/>
    </row>
    <row r="38" spans="1:10" s="260" customFormat="1" ht="15" customHeight="1">
      <c r="A38" s="406"/>
      <c r="B38" s="305"/>
      <c r="C38" s="315"/>
      <c r="D38" s="407"/>
      <c r="F38" s="15"/>
      <c r="H38" s="177"/>
      <c r="I38" s="177"/>
      <c r="J38" s="177"/>
    </row>
    <row r="39" spans="1:11" s="260" customFormat="1" ht="18" customHeight="1">
      <c r="A39" s="408"/>
      <c r="B39" s="321" t="s">
        <v>1178</v>
      </c>
      <c r="C39" s="322"/>
      <c r="D39" s="409"/>
      <c r="E39" s="322"/>
      <c r="F39" s="409"/>
      <c r="G39" s="410"/>
      <c r="H39" s="437"/>
      <c r="I39" s="437"/>
      <c r="J39" s="437"/>
      <c r="K39" s="321" t="s">
        <v>1014</v>
      </c>
    </row>
    <row r="40" spans="1:248" s="372" customFormat="1" ht="27" customHeight="1">
      <c r="A40" s="36"/>
      <c r="B40" s="36"/>
      <c r="C40" s="36"/>
      <c r="D40" s="20"/>
      <c r="E40" s="36"/>
      <c r="F40" s="20"/>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row>
    <row r="41" spans="1:248" s="372" customFormat="1" ht="27" customHeight="1">
      <c r="A41" s="36"/>
      <c r="B41" s="36"/>
      <c r="C41" s="36"/>
      <c r="D41" s="20"/>
      <c r="E41" s="36"/>
      <c r="F41" s="20"/>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row>
    <row r="42" spans="1:248" ht="30"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row>
    <row r="43" spans="1:248" ht="30"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row>
    <row r="44" spans="1:248" ht="36"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row>
    <row r="45" spans="1:248" ht="63"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row>
    <row r="46" spans="1:248" ht="18"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row>
    <row r="47" ht="24" customHeight="1"/>
    <row r="48" spans="2:7" ht="24" customHeight="1">
      <c r="B48" s="414"/>
      <c r="C48" s="414"/>
      <c r="E48" s="333"/>
      <c r="F48" s="333"/>
      <c r="G48" s="333"/>
    </row>
    <row r="49" spans="2:7" ht="27.75" customHeight="1">
      <c r="B49" s="415"/>
      <c r="C49" s="416"/>
      <c r="D49" s="417"/>
      <c r="E49" s="418"/>
      <c r="F49" s="418"/>
      <c r="G49" s="418"/>
    </row>
    <row r="50" spans="2:7" ht="24" customHeight="1">
      <c r="B50" s="415"/>
      <c r="C50" s="416"/>
      <c r="D50" s="419"/>
      <c r="E50" s="420"/>
      <c r="F50" s="420"/>
      <c r="G50" s="420"/>
    </row>
    <row r="51" spans="2:7" ht="118.5" customHeight="1">
      <c r="B51" s="415"/>
      <c r="C51" s="416"/>
      <c r="D51" s="417"/>
      <c r="E51" s="418"/>
      <c r="F51" s="418"/>
      <c r="G51" s="418"/>
    </row>
    <row r="52" spans="2:7" ht="24" customHeight="1">
      <c r="B52" s="415"/>
      <c r="C52" s="416"/>
      <c r="D52" s="417"/>
      <c r="E52" s="418"/>
      <c r="F52" s="418"/>
      <c r="G52" s="418"/>
    </row>
    <row r="53" spans="2:7" ht="12.75">
      <c r="B53" s="421"/>
      <c r="C53" s="422"/>
      <c r="D53" s="423"/>
      <c r="E53" s="424"/>
      <c r="F53" s="424"/>
      <c r="G53" s="424"/>
    </row>
    <row r="54" spans="2:7" ht="12.75">
      <c r="B54" s="421"/>
      <c r="C54" s="425"/>
      <c r="D54" s="359"/>
      <c r="E54" s="426"/>
      <c r="F54" s="426"/>
      <c r="G54" s="426"/>
    </row>
    <row r="55" spans="2:3" ht="21.75" customHeight="1">
      <c r="B55" s="427"/>
      <c r="C55" s="428"/>
    </row>
    <row r="56" spans="2:7" ht="12.75">
      <c r="B56" s="427"/>
      <c r="C56" s="428"/>
      <c r="D56" s="355"/>
      <c r="E56" s="429"/>
      <c r="F56" s="429"/>
      <c r="G56" s="429"/>
    </row>
    <row r="58" spans="5:7" ht="12.75">
      <c r="E58" s="430"/>
      <c r="F58" s="430"/>
      <c r="G58" s="430"/>
    </row>
    <row r="59" spans="2:7" ht="12.75">
      <c r="B59" s="431"/>
      <c r="C59" s="432"/>
      <c r="D59" s="355"/>
      <c r="E59" s="433"/>
      <c r="F59" s="433"/>
      <c r="G59" s="433"/>
    </row>
  </sheetData>
  <sheetProtection/>
  <mergeCells count="2">
    <mergeCell ref="A7:B7"/>
    <mergeCell ref="J33:L33"/>
  </mergeCells>
  <printOptions/>
  <pageMargins left="0" right="0" top="0.75" bottom="0.75" header="0.3" footer="0.3"/>
  <pageSetup firstPageNumber="5" useFirstPageNumber="1" horizontalDpi="600" verticalDpi="600" orientation="portrait" paperSize="9" scale="80" r:id="rId1"/>
  <headerFooter>
    <oddFooter>&amp;L&amp;"VNI-Times,Italic" Caùc thuyeát minh baùo caøo taøi chính laø phaàn khoâng theå taùch rôøi cuûa Baùo caùo taøi chính naøy&amp;R&amp;"VNI-Times,Italic"Trang &amp;P</oddFooter>
  </headerFooter>
</worksheet>
</file>

<file path=xl/worksheets/sheet4.xml><?xml version="1.0" encoding="utf-8"?>
<worksheet xmlns="http://schemas.openxmlformats.org/spreadsheetml/2006/main" xmlns:r="http://schemas.openxmlformats.org/officeDocument/2006/relationships">
  <dimension ref="A1:IG70"/>
  <sheetViews>
    <sheetView zoomScalePageLayoutView="0" workbookViewId="0" topLeftCell="A1">
      <selection activeCell="G24" sqref="G24"/>
    </sheetView>
  </sheetViews>
  <sheetFormatPr defaultColWidth="10.25390625" defaultRowHeight="12.75"/>
  <cols>
    <col min="1" max="1" width="3.00390625" style="514" customWidth="1"/>
    <col min="2" max="3" width="10.25390625" style="514" customWidth="1"/>
    <col min="4" max="4" width="9.125" style="514" customWidth="1"/>
    <col min="5" max="5" width="7.625" style="514" customWidth="1"/>
    <col min="6" max="6" width="9.375" style="514" customWidth="1"/>
    <col min="7" max="7" width="1.12109375" style="514" customWidth="1"/>
    <col min="8" max="8" width="5.875" style="514" customWidth="1"/>
    <col min="9" max="9" width="1.00390625" style="514" customWidth="1"/>
    <col min="10" max="10" width="8.125" style="514" customWidth="1"/>
    <col min="11" max="11" width="0.6171875" style="514" customWidth="1"/>
    <col min="12" max="12" width="18.125" style="690" customWidth="1"/>
    <col min="13" max="13" width="0.875" style="691" customWidth="1"/>
    <col min="14" max="14" width="18.125" style="682" customWidth="1"/>
    <col min="15" max="15" width="16.875" style="514" hidden="1" customWidth="1"/>
    <col min="16" max="16" width="17.75390625" style="514" hidden="1" customWidth="1"/>
    <col min="17" max="19" width="0" style="514" hidden="1" customWidth="1"/>
    <col min="20" max="21" width="10.25390625" style="514" customWidth="1"/>
    <col min="22" max="23" width="10.875" style="514" bestFit="1" customWidth="1"/>
    <col min="24" max="16384" width="10.25390625" style="514" customWidth="1"/>
  </cols>
  <sheetData>
    <row r="1" spans="1:241" s="511" customFormat="1" ht="19.5" customHeight="1">
      <c r="A1" s="506" t="str">
        <f>'[1]TTC'!D6</f>
        <v>CÔNG TY CỔ PHẦN CHẾ TẠO MÁY DZĨ AN VIỆT NAM</v>
      </c>
      <c r="B1" s="507"/>
      <c r="C1" s="508"/>
      <c r="D1" s="508"/>
      <c r="E1" s="509"/>
      <c r="F1" s="508"/>
      <c r="G1" s="510"/>
      <c r="H1" s="508"/>
      <c r="I1" s="16"/>
      <c r="J1" s="17"/>
      <c r="K1" s="18"/>
      <c r="L1" s="666"/>
      <c r="M1" s="666"/>
      <c r="N1" s="667" t="s">
        <v>1133</v>
      </c>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R1" s="508"/>
      <c r="ES1" s="508"/>
      <c r="ET1" s="508"/>
      <c r="EU1" s="508"/>
      <c r="EV1" s="508"/>
      <c r="EW1" s="508"/>
      <c r="EX1" s="508"/>
      <c r="EY1" s="508"/>
      <c r="EZ1" s="508"/>
      <c r="FA1" s="508"/>
      <c r="FB1" s="508"/>
      <c r="FC1" s="508"/>
      <c r="FD1" s="508"/>
      <c r="FE1" s="508"/>
      <c r="FF1" s="508"/>
      <c r="FG1" s="508"/>
      <c r="FH1" s="508"/>
      <c r="FI1" s="508"/>
      <c r="FJ1" s="508"/>
      <c r="FK1" s="508"/>
      <c r="FL1" s="508"/>
      <c r="FM1" s="508"/>
      <c r="FN1" s="508"/>
      <c r="FO1" s="508"/>
      <c r="FP1" s="508"/>
      <c r="FQ1" s="508"/>
      <c r="FR1" s="508"/>
      <c r="FS1" s="508"/>
      <c r="FT1" s="508"/>
      <c r="FU1" s="508"/>
      <c r="FV1" s="508"/>
      <c r="FW1" s="508"/>
      <c r="FX1" s="508"/>
      <c r="FY1" s="508"/>
      <c r="FZ1" s="508"/>
      <c r="GA1" s="508"/>
      <c r="GB1" s="508"/>
      <c r="GC1" s="508"/>
      <c r="GD1" s="508"/>
      <c r="GE1" s="508"/>
      <c r="GF1" s="508"/>
      <c r="GG1" s="508"/>
      <c r="GH1" s="508"/>
      <c r="GI1" s="508"/>
      <c r="GJ1" s="508"/>
      <c r="GK1" s="508"/>
      <c r="GL1" s="508"/>
      <c r="GM1" s="508"/>
      <c r="GN1" s="508"/>
      <c r="GO1" s="508"/>
      <c r="GP1" s="508"/>
      <c r="GQ1" s="508"/>
      <c r="GR1" s="508"/>
      <c r="GS1" s="508"/>
      <c r="GT1" s="508"/>
      <c r="GU1" s="508"/>
      <c r="GV1" s="508"/>
      <c r="GW1" s="508"/>
      <c r="GX1" s="508"/>
      <c r="GY1" s="508"/>
      <c r="GZ1" s="508"/>
      <c r="HA1" s="508"/>
      <c r="HB1" s="508"/>
      <c r="HC1" s="508"/>
      <c r="HD1" s="508"/>
      <c r="HE1" s="508"/>
      <c r="HF1" s="508"/>
      <c r="HG1" s="508"/>
      <c r="HH1" s="508"/>
      <c r="HI1" s="508"/>
      <c r="HJ1" s="508"/>
      <c r="HK1" s="508"/>
      <c r="HL1" s="508"/>
      <c r="HM1" s="508"/>
      <c r="HN1" s="508"/>
      <c r="HO1" s="508"/>
      <c r="HP1" s="508"/>
      <c r="HQ1" s="508"/>
      <c r="HR1" s="508"/>
      <c r="HS1" s="508"/>
      <c r="HT1" s="508"/>
      <c r="HU1" s="508"/>
      <c r="HV1" s="508"/>
      <c r="HW1" s="508"/>
      <c r="HX1" s="508"/>
      <c r="HY1" s="508"/>
      <c r="HZ1" s="508"/>
      <c r="IA1" s="508"/>
      <c r="IB1" s="508"/>
      <c r="IC1" s="508"/>
      <c r="ID1" s="508"/>
      <c r="IE1" s="508"/>
      <c r="IF1" s="508"/>
      <c r="IG1" s="508"/>
    </row>
    <row r="2" spans="1:241" s="511" customFormat="1" ht="9.75" customHeight="1">
      <c r="A2" s="506"/>
      <c r="B2" s="507"/>
      <c r="C2" s="508"/>
      <c r="D2" s="508"/>
      <c r="E2" s="509"/>
      <c r="F2" s="508"/>
      <c r="G2" s="510"/>
      <c r="H2" s="508"/>
      <c r="I2" s="16"/>
      <c r="J2" s="17"/>
      <c r="K2" s="18"/>
      <c r="L2" s="666"/>
      <c r="M2" s="666"/>
      <c r="N2" s="667"/>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c r="CU2" s="508"/>
      <c r="CV2" s="508"/>
      <c r="CW2" s="508"/>
      <c r="CX2" s="508"/>
      <c r="CY2" s="508"/>
      <c r="CZ2" s="508"/>
      <c r="DA2" s="508"/>
      <c r="DB2" s="508"/>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c r="ER2" s="508"/>
      <c r="ES2" s="508"/>
      <c r="ET2" s="508"/>
      <c r="EU2" s="508"/>
      <c r="EV2" s="508"/>
      <c r="EW2" s="508"/>
      <c r="EX2" s="508"/>
      <c r="EY2" s="508"/>
      <c r="EZ2" s="508"/>
      <c r="FA2" s="508"/>
      <c r="FB2" s="508"/>
      <c r="FC2" s="508"/>
      <c r="FD2" s="508"/>
      <c r="FE2" s="508"/>
      <c r="FF2" s="508"/>
      <c r="FG2" s="508"/>
      <c r="FH2" s="508"/>
      <c r="FI2" s="508"/>
      <c r="FJ2" s="508"/>
      <c r="FK2" s="508"/>
      <c r="FL2" s="508"/>
      <c r="FM2" s="508"/>
      <c r="FN2" s="508"/>
      <c r="FO2" s="508"/>
      <c r="FP2" s="508"/>
      <c r="FQ2" s="508"/>
      <c r="FR2" s="508"/>
      <c r="FS2" s="508"/>
      <c r="FT2" s="508"/>
      <c r="FU2" s="508"/>
      <c r="FV2" s="508"/>
      <c r="FW2" s="508"/>
      <c r="FX2" s="508"/>
      <c r="FY2" s="508"/>
      <c r="FZ2" s="508"/>
      <c r="GA2" s="508"/>
      <c r="GB2" s="508"/>
      <c r="GC2" s="508"/>
      <c r="GD2" s="508"/>
      <c r="GE2" s="508"/>
      <c r="GF2" s="508"/>
      <c r="GG2" s="508"/>
      <c r="GH2" s="508"/>
      <c r="GI2" s="508"/>
      <c r="GJ2" s="508"/>
      <c r="GK2" s="508"/>
      <c r="GL2" s="508"/>
      <c r="GM2" s="508"/>
      <c r="GN2" s="508"/>
      <c r="GO2" s="508"/>
      <c r="GP2" s="508"/>
      <c r="GQ2" s="508"/>
      <c r="GR2" s="508"/>
      <c r="GS2" s="508"/>
      <c r="GT2" s="508"/>
      <c r="GU2" s="508"/>
      <c r="GV2" s="508"/>
      <c r="GW2" s="508"/>
      <c r="GX2" s="508"/>
      <c r="GY2" s="508"/>
      <c r="GZ2" s="508"/>
      <c r="HA2" s="508"/>
      <c r="HB2" s="508"/>
      <c r="HC2" s="508"/>
      <c r="HD2" s="508"/>
      <c r="HE2" s="508"/>
      <c r="HF2" s="508"/>
      <c r="HG2" s="508"/>
      <c r="HH2" s="508"/>
      <c r="HI2" s="508"/>
      <c r="HJ2" s="508"/>
      <c r="HK2" s="508"/>
      <c r="HL2" s="508"/>
      <c r="HM2" s="508"/>
      <c r="HN2" s="508"/>
      <c r="HO2" s="508"/>
      <c r="HP2" s="508"/>
      <c r="HQ2" s="508"/>
      <c r="HR2" s="508"/>
      <c r="HS2" s="508"/>
      <c r="HT2" s="508"/>
      <c r="HU2" s="508"/>
      <c r="HV2" s="508"/>
      <c r="HW2" s="508"/>
      <c r="HX2" s="508"/>
      <c r="HY2" s="508"/>
      <c r="HZ2" s="508"/>
      <c r="IA2" s="508"/>
      <c r="IB2" s="508"/>
      <c r="IC2" s="508"/>
      <c r="ID2" s="508"/>
      <c r="IE2" s="508"/>
      <c r="IF2" s="508"/>
      <c r="IG2" s="508"/>
    </row>
    <row r="3" spans="1:14" ht="24.75" customHeight="1">
      <c r="A3" s="512" t="s">
        <v>62</v>
      </c>
      <c r="B3" s="513"/>
      <c r="C3" s="513"/>
      <c r="D3" s="513"/>
      <c r="E3" s="513"/>
      <c r="F3" s="513"/>
      <c r="G3" s="513"/>
      <c r="H3" s="513"/>
      <c r="I3" s="513"/>
      <c r="J3" s="513"/>
      <c r="K3" s="513"/>
      <c r="L3" s="668"/>
      <c r="M3" s="668"/>
      <c r="N3" s="668"/>
    </row>
    <row r="4" spans="1:14" ht="24.75" customHeight="1">
      <c r="A4" s="515" t="s">
        <v>1134</v>
      </c>
      <c r="B4" s="513"/>
      <c r="C4" s="513"/>
      <c r="D4" s="513"/>
      <c r="E4" s="513"/>
      <c r="F4" s="513"/>
      <c r="G4" s="513"/>
      <c r="H4" s="513"/>
      <c r="I4" s="513"/>
      <c r="J4" s="513"/>
      <c r="K4" s="513"/>
      <c r="L4" s="669"/>
      <c r="M4" s="669"/>
      <c r="N4" s="669"/>
    </row>
    <row r="5" spans="1:14" s="524" customFormat="1" ht="19.5" customHeight="1">
      <c r="A5" s="516" t="str">
        <f>'[1]TTC'!D10</f>
        <v>Thời kỳ kế toán từ ngày 01/07/2012 đến 30/09/2012</v>
      </c>
      <c r="B5" s="517"/>
      <c r="C5" s="518"/>
      <c r="D5" s="519"/>
      <c r="E5" s="520"/>
      <c r="F5" s="520"/>
      <c r="G5" s="520"/>
      <c r="H5" s="521"/>
      <c r="I5" s="522"/>
      <c r="J5" s="523"/>
      <c r="K5" s="517"/>
      <c r="L5" s="670"/>
      <c r="M5" s="670"/>
      <c r="N5" s="671" t="s">
        <v>112</v>
      </c>
    </row>
    <row r="6" spans="1:14" ht="19.5" customHeight="1">
      <c r="A6" s="525"/>
      <c r="B6" s="526"/>
      <c r="C6" s="526"/>
      <c r="D6" s="526"/>
      <c r="E6" s="526"/>
      <c r="F6" s="526"/>
      <c r="G6" s="526"/>
      <c r="H6" s="526"/>
      <c r="I6" s="526"/>
      <c r="J6" s="526"/>
      <c r="K6" s="526"/>
      <c r="L6" s="672"/>
      <c r="M6" s="673"/>
      <c r="N6" s="674"/>
    </row>
    <row r="7" spans="1:14" s="693" customFormat="1" ht="34.5" customHeight="1">
      <c r="A7" s="700"/>
      <c r="B7" s="700"/>
      <c r="C7" s="356" t="s">
        <v>980</v>
      </c>
      <c r="D7" s="356"/>
      <c r="E7" s="356"/>
      <c r="F7" s="356"/>
      <c r="G7" s="527"/>
      <c r="H7" s="529" t="s">
        <v>1221</v>
      </c>
      <c r="I7" s="527"/>
      <c r="J7" s="528" t="s">
        <v>66</v>
      </c>
      <c r="K7" s="529"/>
      <c r="L7" s="692" t="s">
        <v>965</v>
      </c>
      <c r="M7" s="675"/>
      <c r="N7" s="692" t="s">
        <v>966</v>
      </c>
    </row>
    <row r="8" spans="1:16" s="533" customFormat="1" ht="30" customHeight="1">
      <c r="A8" s="530" t="s">
        <v>1219</v>
      </c>
      <c r="B8" s="531"/>
      <c r="C8" s="531"/>
      <c r="D8" s="531"/>
      <c r="E8" s="531"/>
      <c r="F8" s="531"/>
      <c r="G8" s="531"/>
      <c r="H8" s="532"/>
      <c r="I8" s="532"/>
      <c r="J8" s="532"/>
      <c r="K8" s="532"/>
      <c r="L8" s="676"/>
      <c r="M8" s="677"/>
      <c r="N8" s="235"/>
      <c r="O8" s="531"/>
      <c r="P8" s="531"/>
    </row>
    <row r="9" spans="1:16" s="533" customFormat="1" ht="15.75" customHeight="1">
      <c r="A9" s="530" t="s">
        <v>1220</v>
      </c>
      <c r="B9" s="531"/>
      <c r="C9" s="531"/>
      <c r="D9" s="531"/>
      <c r="E9" s="531"/>
      <c r="F9" s="531"/>
      <c r="G9" s="531"/>
      <c r="H9" s="532"/>
      <c r="I9" s="532"/>
      <c r="J9" s="532"/>
      <c r="K9" s="532"/>
      <c r="L9" s="676"/>
      <c r="M9" s="677"/>
      <c r="N9" s="235"/>
      <c r="O9" s="531"/>
      <c r="P9" s="531"/>
    </row>
    <row r="10" spans="1:16" s="538" customFormat="1" ht="24.75" customHeight="1">
      <c r="A10" s="534" t="s">
        <v>1135</v>
      </c>
      <c r="B10" s="535" t="s">
        <v>1136</v>
      </c>
      <c r="C10" s="534"/>
      <c r="D10" s="534"/>
      <c r="E10" s="534"/>
      <c r="F10" s="534"/>
      <c r="G10" s="534"/>
      <c r="H10" s="536" t="s">
        <v>950</v>
      </c>
      <c r="I10" s="536"/>
      <c r="J10" s="536"/>
      <c r="K10" s="536"/>
      <c r="L10" s="678">
        <v>77116340661</v>
      </c>
      <c r="M10" s="679"/>
      <c r="N10" s="678">
        <v>142256809483</v>
      </c>
      <c r="O10" s="537"/>
      <c r="P10" s="537"/>
    </row>
    <row r="11" spans="1:16" s="538" customFormat="1" ht="18" customHeight="1">
      <c r="A11" s="534" t="s">
        <v>1137</v>
      </c>
      <c r="B11" s="535" t="s">
        <v>1138</v>
      </c>
      <c r="C11" s="534"/>
      <c r="D11" s="534"/>
      <c r="E11" s="534"/>
      <c r="F11" s="534"/>
      <c r="G11" s="534"/>
      <c r="H11" s="536" t="s">
        <v>951</v>
      </c>
      <c r="I11" s="536"/>
      <c r="J11" s="536"/>
      <c r="K11" s="536"/>
      <c r="L11" s="678">
        <v>-19229907519</v>
      </c>
      <c r="M11" s="679"/>
      <c r="N11" s="678">
        <v>-50700880096</v>
      </c>
      <c r="O11" s="537"/>
      <c r="P11" s="537"/>
    </row>
    <row r="12" spans="1:16" s="538" customFormat="1" ht="18" customHeight="1">
      <c r="A12" s="534" t="s">
        <v>131</v>
      </c>
      <c r="B12" s="535" t="s">
        <v>1139</v>
      </c>
      <c r="C12" s="534"/>
      <c r="D12" s="534"/>
      <c r="E12" s="534"/>
      <c r="F12" s="534"/>
      <c r="G12" s="534"/>
      <c r="H12" s="536" t="s">
        <v>968</v>
      </c>
      <c r="I12" s="536"/>
      <c r="J12" s="536"/>
      <c r="K12" s="536"/>
      <c r="L12" s="678">
        <v>-373605672</v>
      </c>
      <c r="M12" s="679"/>
      <c r="N12" s="678">
        <v>-155894100</v>
      </c>
      <c r="O12" s="537" t="s">
        <v>1140</v>
      </c>
      <c r="P12" s="537"/>
    </row>
    <row r="13" spans="1:16" s="538" customFormat="1" ht="18" customHeight="1">
      <c r="A13" s="534" t="s">
        <v>137</v>
      </c>
      <c r="B13" s="535" t="s">
        <v>1141</v>
      </c>
      <c r="C13" s="534"/>
      <c r="D13" s="534"/>
      <c r="E13" s="534"/>
      <c r="F13" s="534"/>
      <c r="G13" s="534"/>
      <c r="H13" s="536" t="s">
        <v>969</v>
      </c>
      <c r="I13" s="536"/>
      <c r="J13" s="536"/>
      <c r="K13" s="536"/>
      <c r="L13" s="678">
        <v>-1442203621</v>
      </c>
      <c r="M13" s="679"/>
      <c r="N13" s="678">
        <v>-1465506018</v>
      </c>
      <c r="O13" s="537" t="s">
        <v>1142</v>
      </c>
      <c r="P13" s="537"/>
    </row>
    <row r="14" spans="1:16" s="538" customFormat="1" ht="18" customHeight="1">
      <c r="A14" s="534" t="s">
        <v>139</v>
      </c>
      <c r="B14" s="535" t="s">
        <v>1143</v>
      </c>
      <c r="C14" s="534"/>
      <c r="D14" s="534"/>
      <c r="E14" s="534"/>
      <c r="F14" s="534"/>
      <c r="G14" s="534"/>
      <c r="H14" s="536" t="s">
        <v>970</v>
      </c>
      <c r="I14" s="536"/>
      <c r="J14" s="536"/>
      <c r="K14" s="536"/>
      <c r="L14" s="678">
        <v>-157900371</v>
      </c>
      <c r="M14" s="679"/>
      <c r="N14" s="678">
        <v>-167531513</v>
      </c>
      <c r="O14" s="537" t="s">
        <v>1144</v>
      </c>
      <c r="P14" s="537"/>
    </row>
    <row r="15" spans="1:16" s="538" customFormat="1" ht="18" customHeight="1">
      <c r="A15" s="534" t="s">
        <v>142</v>
      </c>
      <c r="B15" s="535" t="s">
        <v>1145</v>
      </c>
      <c r="C15" s="534"/>
      <c r="D15" s="534"/>
      <c r="E15" s="534"/>
      <c r="F15" s="534"/>
      <c r="G15" s="534"/>
      <c r="H15" s="536" t="s">
        <v>971</v>
      </c>
      <c r="I15" s="536"/>
      <c r="J15" s="536"/>
      <c r="K15" s="536"/>
      <c r="L15" s="678">
        <v>3048741130</v>
      </c>
      <c r="M15" s="679"/>
      <c r="N15" s="678">
        <v>10218822138</v>
      </c>
      <c r="O15" s="537" t="s">
        <v>1146</v>
      </c>
      <c r="P15" s="537"/>
    </row>
    <row r="16" spans="1:16" s="538" customFormat="1" ht="18" customHeight="1">
      <c r="A16" s="534" t="s">
        <v>261</v>
      </c>
      <c r="B16" s="535" t="s">
        <v>1147</v>
      </c>
      <c r="C16" s="534"/>
      <c r="D16" s="534"/>
      <c r="E16" s="534"/>
      <c r="F16" s="534"/>
      <c r="G16" s="534"/>
      <c r="H16" s="539" t="s">
        <v>972</v>
      </c>
      <c r="I16" s="536"/>
      <c r="J16" s="536"/>
      <c r="K16" s="536"/>
      <c r="L16" s="678">
        <v>-20231388565</v>
      </c>
      <c r="M16" s="679"/>
      <c r="N16" s="678">
        <v>-50893512436</v>
      </c>
      <c r="O16" s="537" t="s">
        <v>1148</v>
      </c>
      <c r="P16" s="537"/>
    </row>
    <row r="17" spans="1:16" s="533" customFormat="1" ht="19.5" customHeight="1">
      <c r="A17" s="531"/>
      <c r="B17" s="530" t="s">
        <v>1149</v>
      </c>
      <c r="C17" s="531"/>
      <c r="D17" s="531"/>
      <c r="E17" s="531"/>
      <c r="F17" s="531"/>
      <c r="G17" s="531"/>
      <c r="H17" s="532" t="s">
        <v>952</v>
      </c>
      <c r="I17" s="532"/>
      <c r="J17" s="532"/>
      <c r="K17" s="532"/>
      <c r="L17" s="667">
        <f>SUM(L10:L16)</f>
        <v>38730076043</v>
      </c>
      <c r="M17" s="680"/>
      <c r="N17" s="667">
        <f>SUM(N10:N16)</f>
        <v>49092307458</v>
      </c>
      <c r="O17" s="531"/>
      <c r="P17" s="540"/>
    </row>
    <row r="18" spans="1:16" s="533" customFormat="1" ht="30" customHeight="1">
      <c r="A18" s="530" t="s">
        <v>1150</v>
      </c>
      <c r="B18" s="531"/>
      <c r="C18" s="531"/>
      <c r="D18" s="531"/>
      <c r="E18" s="531"/>
      <c r="F18" s="531"/>
      <c r="G18" s="531"/>
      <c r="H18" s="532"/>
      <c r="I18" s="532"/>
      <c r="J18" s="532"/>
      <c r="K18" s="532"/>
      <c r="L18" s="681"/>
      <c r="M18" s="680"/>
      <c r="N18" s="682"/>
      <c r="P18" s="537"/>
    </row>
    <row r="19" spans="1:16" s="538" customFormat="1" ht="24.75" customHeight="1">
      <c r="A19" s="534" t="s">
        <v>1135</v>
      </c>
      <c r="B19" s="534" t="s">
        <v>1151</v>
      </c>
      <c r="C19" s="534"/>
      <c r="D19" s="534"/>
      <c r="E19" s="534"/>
      <c r="F19" s="534"/>
      <c r="G19" s="534"/>
      <c r="H19" s="536" t="s">
        <v>953</v>
      </c>
      <c r="I19" s="536"/>
      <c r="J19" s="536"/>
      <c r="K19" s="536"/>
      <c r="L19" s="678">
        <v>-1458735337</v>
      </c>
      <c r="M19" s="679"/>
      <c r="N19" s="678">
        <v>0</v>
      </c>
      <c r="O19" s="538" t="s">
        <v>1152</v>
      </c>
      <c r="P19" s="540"/>
    </row>
    <row r="20" spans="1:16" s="538" customFormat="1" ht="18" customHeight="1">
      <c r="A20" s="534" t="s">
        <v>1137</v>
      </c>
      <c r="B20" s="534" t="s">
        <v>1153</v>
      </c>
      <c r="C20" s="534"/>
      <c r="D20" s="534"/>
      <c r="E20" s="534"/>
      <c r="F20" s="534"/>
      <c r="G20" s="534"/>
      <c r="H20" s="536">
        <v>22</v>
      </c>
      <c r="I20" s="536"/>
      <c r="J20" s="536"/>
      <c r="K20" s="536"/>
      <c r="L20" s="678">
        <v>1000760436</v>
      </c>
      <c r="M20" s="679"/>
      <c r="N20" s="678">
        <v>479453251</v>
      </c>
      <c r="P20" s="537"/>
    </row>
    <row r="21" spans="1:16" s="538" customFormat="1" ht="18" customHeight="1">
      <c r="A21" s="534" t="s">
        <v>131</v>
      </c>
      <c r="B21" s="534" t="s">
        <v>1154</v>
      </c>
      <c r="C21" s="534"/>
      <c r="D21" s="534"/>
      <c r="E21" s="534"/>
      <c r="F21" s="534"/>
      <c r="G21" s="534"/>
      <c r="H21" s="536" t="s">
        <v>954</v>
      </c>
      <c r="I21" s="536"/>
      <c r="J21" s="536"/>
      <c r="K21" s="536"/>
      <c r="L21" s="678">
        <v>-2900000000</v>
      </c>
      <c r="M21" s="679"/>
      <c r="N21" s="678">
        <v>-7100000000</v>
      </c>
      <c r="O21" s="538" t="s">
        <v>1155</v>
      </c>
      <c r="P21" s="537"/>
    </row>
    <row r="22" spans="1:16" s="538" customFormat="1" ht="30.75" customHeight="1">
      <c r="A22" s="541" t="s">
        <v>137</v>
      </c>
      <c r="B22" s="704" t="s">
        <v>1156</v>
      </c>
      <c r="C22" s="704"/>
      <c r="D22" s="704"/>
      <c r="E22" s="704"/>
      <c r="F22" s="704"/>
      <c r="G22" s="534"/>
      <c r="H22" s="542" t="s">
        <v>955</v>
      </c>
      <c r="I22" s="536"/>
      <c r="J22" s="536"/>
      <c r="K22" s="536"/>
      <c r="L22" s="678">
        <v>0</v>
      </c>
      <c r="M22" s="679"/>
      <c r="N22" s="678"/>
      <c r="O22" s="538" t="s">
        <v>1155</v>
      </c>
      <c r="P22" s="537"/>
    </row>
    <row r="23" spans="1:16" s="538" customFormat="1" ht="18" customHeight="1">
      <c r="A23" s="534" t="s">
        <v>139</v>
      </c>
      <c r="B23" s="534" t="s">
        <v>1157</v>
      </c>
      <c r="C23" s="534"/>
      <c r="D23" s="534"/>
      <c r="E23" s="534"/>
      <c r="F23" s="534"/>
      <c r="G23" s="534"/>
      <c r="H23" s="536" t="s">
        <v>956</v>
      </c>
      <c r="I23" s="536"/>
      <c r="J23" s="536"/>
      <c r="K23" s="536"/>
      <c r="L23" s="678">
        <v>-3380498000</v>
      </c>
      <c r="M23" s="679"/>
      <c r="N23" s="678">
        <v>-7100000000</v>
      </c>
      <c r="O23" s="538" t="s">
        <v>1158</v>
      </c>
      <c r="P23" s="537"/>
    </row>
    <row r="24" spans="1:16" s="538" customFormat="1" ht="18" customHeight="1">
      <c r="A24" s="534" t="s">
        <v>142</v>
      </c>
      <c r="B24" s="534" t="s">
        <v>1159</v>
      </c>
      <c r="C24" s="534"/>
      <c r="D24" s="534"/>
      <c r="E24" s="534"/>
      <c r="F24" s="534"/>
      <c r="G24" s="534"/>
      <c r="H24" s="536" t="s">
        <v>973</v>
      </c>
      <c r="I24" s="536"/>
      <c r="J24" s="536"/>
      <c r="K24" s="536"/>
      <c r="L24" s="678">
        <v>0</v>
      </c>
      <c r="M24" s="679"/>
      <c r="N24" s="678"/>
      <c r="P24" s="537"/>
    </row>
    <row r="25" spans="1:16" s="538" customFormat="1" ht="18" customHeight="1">
      <c r="A25" s="534" t="s">
        <v>261</v>
      </c>
      <c r="B25" s="534" t="s">
        <v>1160</v>
      </c>
      <c r="C25" s="534"/>
      <c r="D25" s="534"/>
      <c r="E25" s="534"/>
      <c r="F25" s="534"/>
      <c r="G25" s="534"/>
      <c r="H25" s="536">
        <v>27</v>
      </c>
      <c r="I25" s="536"/>
      <c r="J25" s="536"/>
      <c r="K25" s="536"/>
      <c r="L25" s="678">
        <v>0</v>
      </c>
      <c r="M25" s="679"/>
      <c r="N25" s="678"/>
      <c r="O25" s="538" t="s">
        <v>1161</v>
      </c>
      <c r="P25" s="537"/>
    </row>
    <row r="26" spans="1:16" s="533" customFormat="1" ht="19.5" customHeight="1">
      <c r="A26" s="531"/>
      <c r="B26" s="530" t="s">
        <v>1162</v>
      </c>
      <c r="C26" s="531"/>
      <c r="D26" s="531"/>
      <c r="E26" s="531"/>
      <c r="F26" s="531"/>
      <c r="G26" s="531"/>
      <c r="H26" s="532" t="s">
        <v>957</v>
      </c>
      <c r="I26" s="532"/>
      <c r="J26" s="532"/>
      <c r="K26" s="532"/>
      <c r="L26" s="667">
        <f>SUM(L19:L25)</f>
        <v>-6738472901</v>
      </c>
      <c r="M26" s="680"/>
      <c r="N26" s="667">
        <f>SUM(N19:N25)</f>
        <v>-13720546749</v>
      </c>
      <c r="P26" s="537"/>
    </row>
    <row r="27" spans="1:16" s="533" customFormat="1" ht="30" customHeight="1">
      <c r="A27" s="530" t="s">
        <v>1163</v>
      </c>
      <c r="B27" s="531"/>
      <c r="C27" s="531"/>
      <c r="D27" s="531"/>
      <c r="E27" s="531"/>
      <c r="F27" s="531"/>
      <c r="G27" s="531"/>
      <c r="H27" s="532"/>
      <c r="I27" s="532"/>
      <c r="J27" s="532"/>
      <c r="K27" s="532"/>
      <c r="L27" s="681"/>
      <c r="M27" s="680"/>
      <c r="N27" s="682"/>
      <c r="P27" s="540"/>
    </row>
    <row r="28" spans="1:16" s="538" customFormat="1" ht="24.75" customHeight="1">
      <c r="A28" s="534" t="s">
        <v>116</v>
      </c>
      <c r="B28" s="534" t="s">
        <v>1164</v>
      </c>
      <c r="C28" s="534"/>
      <c r="D28" s="534"/>
      <c r="E28" s="534"/>
      <c r="F28" s="534"/>
      <c r="G28" s="534"/>
      <c r="H28" s="536" t="s">
        <v>958</v>
      </c>
      <c r="I28" s="536"/>
      <c r="J28" s="536"/>
      <c r="K28" s="536"/>
      <c r="L28" s="678">
        <v>0</v>
      </c>
      <c r="M28" s="679"/>
      <c r="N28" s="678">
        <v>0</v>
      </c>
      <c r="O28" s="543"/>
      <c r="P28" s="540"/>
    </row>
    <row r="29" spans="1:16" s="538" customFormat="1" ht="33.75" customHeight="1">
      <c r="A29" s="534" t="s">
        <v>127</v>
      </c>
      <c r="B29" s="704" t="s">
        <v>1165</v>
      </c>
      <c r="C29" s="704"/>
      <c r="D29" s="704"/>
      <c r="E29" s="704"/>
      <c r="F29" s="704"/>
      <c r="G29" s="544"/>
      <c r="H29" s="536" t="s">
        <v>959</v>
      </c>
      <c r="I29" s="536"/>
      <c r="J29" s="536"/>
      <c r="K29" s="536"/>
      <c r="L29" s="678">
        <v>0</v>
      </c>
      <c r="M29" s="679"/>
      <c r="N29" s="678">
        <v>0</v>
      </c>
      <c r="P29" s="537"/>
    </row>
    <row r="30" spans="1:16" s="538" customFormat="1" ht="18" customHeight="1">
      <c r="A30" s="534" t="s">
        <v>131</v>
      </c>
      <c r="B30" s="534" t="s">
        <v>1166</v>
      </c>
      <c r="C30" s="534"/>
      <c r="D30" s="534"/>
      <c r="E30" s="534"/>
      <c r="F30" s="534"/>
      <c r="G30" s="534"/>
      <c r="H30" s="536" t="s">
        <v>974</v>
      </c>
      <c r="I30" s="536"/>
      <c r="J30" s="536"/>
      <c r="K30" s="536"/>
      <c r="L30" s="678">
        <v>2091999036</v>
      </c>
      <c r="M30" s="679"/>
      <c r="N30" s="678">
        <v>5338532500</v>
      </c>
      <c r="O30" s="545" t="s">
        <v>1167</v>
      </c>
      <c r="P30" s="537"/>
    </row>
    <row r="31" spans="1:16" s="538" customFormat="1" ht="18" customHeight="1">
      <c r="A31" s="534" t="s">
        <v>137</v>
      </c>
      <c r="B31" s="534" t="s">
        <v>1168</v>
      </c>
      <c r="C31" s="534"/>
      <c r="D31" s="534"/>
      <c r="E31" s="534"/>
      <c r="F31" s="534"/>
      <c r="G31" s="534"/>
      <c r="H31" s="536" t="s">
        <v>975</v>
      </c>
      <c r="I31" s="536"/>
      <c r="J31" s="536"/>
      <c r="K31" s="536"/>
      <c r="L31" s="678">
        <v>-17749672236</v>
      </c>
      <c r="M31" s="679"/>
      <c r="N31" s="678">
        <v>-27390041800</v>
      </c>
      <c r="O31" s="545" t="s">
        <v>1167</v>
      </c>
      <c r="P31" s="537"/>
    </row>
    <row r="32" spans="1:16" s="538" customFormat="1" ht="18" customHeight="1">
      <c r="A32" s="534" t="s">
        <v>139</v>
      </c>
      <c r="B32" s="534" t="s">
        <v>1169</v>
      </c>
      <c r="C32" s="534"/>
      <c r="D32" s="534"/>
      <c r="E32" s="534"/>
      <c r="F32" s="534"/>
      <c r="G32" s="534"/>
      <c r="H32" s="536" t="s">
        <v>976</v>
      </c>
      <c r="I32" s="536"/>
      <c r="J32" s="536"/>
      <c r="K32" s="536"/>
      <c r="L32" s="678">
        <v>0</v>
      </c>
      <c r="M32" s="679"/>
      <c r="N32" s="678">
        <v>0</v>
      </c>
      <c r="P32" s="537"/>
    </row>
    <row r="33" spans="1:16" s="538" customFormat="1" ht="18" customHeight="1">
      <c r="A33" s="534" t="s">
        <v>142</v>
      </c>
      <c r="B33" s="534" t="s">
        <v>1170</v>
      </c>
      <c r="C33" s="534"/>
      <c r="D33" s="534"/>
      <c r="E33" s="534"/>
      <c r="F33" s="534"/>
      <c r="G33" s="534"/>
      <c r="H33" s="536" t="s">
        <v>977</v>
      </c>
      <c r="I33" s="536"/>
      <c r="J33" s="536"/>
      <c r="K33" s="536"/>
      <c r="L33" s="678">
        <v>0</v>
      </c>
      <c r="M33" s="679"/>
      <c r="N33" s="678">
        <v>-37980589</v>
      </c>
      <c r="P33" s="537"/>
    </row>
    <row r="34" spans="1:16" s="533" customFormat="1" ht="19.5" customHeight="1">
      <c r="A34" s="531"/>
      <c r="B34" s="530" t="s">
        <v>1171</v>
      </c>
      <c r="C34" s="531"/>
      <c r="D34" s="531"/>
      <c r="E34" s="531"/>
      <c r="F34" s="531"/>
      <c r="G34" s="531"/>
      <c r="H34" s="532" t="s">
        <v>960</v>
      </c>
      <c r="I34" s="532"/>
      <c r="J34" s="532"/>
      <c r="K34" s="532"/>
      <c r="L34" s="667">
        <f>SUM(L28:L33)</f>
        <v>-15657673200</v>
      </c>
      <c r="M34" s="680"/>
      <c r="N34" s="667">
        <f>SUM(N28:N33)</f>
        <v>-22089489889</v>
      </c>
      <c r="P34" s="537"/>
    </row>
    <row r="35" spans="1:16" s="533" customFormat="1" ht="19.5" customHeight="1">
      <c r="A35" s="531"/>
      <c r="B35" s="530"/>
      <c r="C35" s="531"/>
      <c r="D35" s="531"/>
      <c r="E35" s="531"/>
      <c r="F35" s="531"/>
      <c r="G35" s="531"/>
      <c r="H35" s="532"/>
      <c r="I35" s="532"/>
      <c r="J35" s="532"/>
      <c r="K35" s="532"/>
      <c r="L35" s="667"/>
      <c r="M35" s="680"/>
      <c r="N35" s="667"/>
      <c r="P35" s="540"/>
    </row>
    <row r="36" spans="1:16" s="546" customFormat="1" ht="28.5" customHeight="1">
      <c r="A36" s="530"/>
      <c r="B36" s="530" t="s">
        <v>1172</v>
      </c>
      <c r="C36" s="530"/>
      <c r="D36" s="530"/>
      <c r="E36" s="530"/>
      <c r="F36" s="530"/>
      <c r="G36" s="530"/>
      <c r="H36" s="532" t="s">
        <v>961</v>
      </c>
      <c r="I36" s="532"/>
      <c r="J36" s="532"/>
      <c r="K36" s="532"/>
      <c r="L36" s="681">
        <f>L34+L26+L17</f>
        <v>16333929942</v>
      </c>
      <c r="M36" s="681"/>
      <c r="N36" s="681">
        <f>N34+N26+N17</f>
        <v>13282270820</v>
      </c>
      <c r="P36" s="537"/>
    </row>
    <row r="37" spans="1:16" s="533" customFormat="1" ht="19.5" customHeight="1">
      <c r="A37" s="531"/>
      <c r="B37" s="530" t="s">
        <v>1173</v>
      </c>
      <c r="C37" s="531"/>
      <c r="D37" s="531"/>
      <c r="E37" s="531"/>
      <c r="F37" s="531"/>
      <c r="G37" s="531"/>
      <c r="H37" s="532" t="s">
        <v>962</v>
      </c>
      <c r="I37" s="532"/>
      <c r="J37" s="532"/>
      <c r="K37" s="532"/>
      <c r="L37" s="683">
        <v>2858455389</v>
      </c>
      <c r="M37" s="680"/>
      <c r="N37" s="683">
        <v>2482483184</v>
      </c>
      <c r="P37" s="540"/>
    </row>
    <row r="38" spans="1:14" s="533" customFormat="1" ht="33" customHeight="1">
      <c r="A38" s="531"/>
      <c r="B38" s="705" t="s">
        <v>1174</v>
      </c>
      <c r="C38" s="705"/>
      <c r="D38" s="705"/>
      <c r="E38" s="705"/>
      <c r="F38" s="705"/>
      <c r="G38" s="531"/>
      <c r="H38" s="536">
        <v>61</v>
      </c>
      <c r="I38" s="536"/>
      <c r="J38" s="536"/>
      <c r="K38" s="536"/>
      <c r="L38" s="684">
        <v>0</v>
      </c>
      <c r="M38" s="679"/>
      <c r="N38" s="682">
        <v>0</v>
      </c>
    </row>
    <row r="39" spans="1:23" s="533" customFormat="1" ht="19.5" customHeight="1" thickBot="1">
      <c r="A39" s="531"/>
      <c r="B39" s="530" t="s">
        <v>1175</v>
      </c>
      <c r="C39" s="531"/>
      <c r="D39" s="531"/>
      <c r="E39" s="531"/>
      <c r="F39" s="531"/>
      <c r="G39" s="531"/>
      <c r="H39" s="532" t="s">
        <v>963</v>
      </c>
      <c r="I39" s="532"/>
      <c r="J39" s="532"/>
      <c r="K39" s="532"/>
      <c r="L39" s="685">
        <f>L36+L37+L38</f>
        <v>19192385331</v>
      </c>
      <c r="M39" s="680"/>
      <c r="N39" s="686">
        <f>N36+N37+N38</f>
        <v>15764754004</v>
      </c>
      <c r="O39" s="547">
        <f>L39-'[1]CDKT '!I10</f>
        <v>16333929942</v>
      </c>
      <c r="P39" s="547"/>
      <c r="V39" s="434"/>
      <c r="W39" s="434"/>
    </row>
    <row r="40" spans="1:14" s="533" customFormat="1" ht="15" customHeight="1" thickTop="1">
      <c r="A40" s="531"/>
      <c r="B40" s="530"/>
      <c r="C40" s="531"/>
      <c r="D40" s="531"/>
      <c r="E40" s="531"/>
      <c r="F40" s="531"/>
      <c r="G40" s="531"/>
      <c r="H40" s="532"/>
      <c r="I40" s="532"/>
      <c r="J40" s="532"/>
      <c r="K40" s="532"/>
      <c r="L40" s="676"/>
      <c r="M40" s="677"/>
      <c r="N40" s="687"/>
    </row>
    <row r="41" spans="1:14" s="533" customFormat="1" ht="18.75" customHeight="1">
      <c r="A41" s="531"/>
      <c r="B41" s="530"/>
      <c r="C41" s="531"/>
      <c r="D41" s="531"/>
      <c r="E41" s="531"/>
      <c r="F41" s="531"/>
      <c r="G41" s="531"/>
      <c r="H41" s="532"/>
      <c r="I41" s="532"/>
      <c r="J41" s="706" t="s">
        <v>1177</v>
      </c>
      <c r="K41" s="706"/>
      <c r="L41" s="706"/>
      <c r="M41" s="706"/>
      <c r="N41" s="706"/>
    </row>
    <row r="42" spans="2:14" s="548" customFormat="1" ht="20.25" customHeight="1">
      <c r="B42" s="549" t="str">
        <f>'[1]TTC'!A19</f>
        <v>Kế toán trưởng</v>
      </c>
      <c r="C42" s="549"/>
      <c r="D42" s="549"/>
      <c r="E42" s="550"/>
      <c r="F42" s="549"/>
      <c r="G42" s="551"/>
      <c r="H42" s="435"/>
      <c r="I42" s="435"/>
      <c r="J42" s="435"/>
      <c r="K42" s="401"/>
      <c r="L42" s="703" t="str">
        <f>'[1]TTC'!A18</f>
        <v>Tổng Giám đốc</v>
      </c>
      <c r="M42" s="703"/>
      <c r="N42" s="703"/>
    </row>
    <row r="43" spans="2:14" s="548" customFormat="1" ht="21" customHeight="1">
      <c r="B43" s="552"/>
      <c r="C43" s="553"/>
      <c r="D43" s="553"/>
      <c r="E43" s="554"/>
      <c r="F43" s="553"/>
      <c r="G43" s="554"/>
      <c r="H43" s="555"/>
      <c r="I43" s="555"/>
      <c r="J43" s="555"/>
      <c r="K43" s="555"/>
      <c r="L43" s="688"/>
      <c r="M43" s="688"/>
      <c r="N43" s="688"/>
    </row>
    <row r="44" spans="2:14" s="548" customFormat="1" ht="15">
      <c r="B44" s="556"/>
      <c r="C44" s="557"/>
      <c r="D44" s="557"/>
      <c r="F44" s="557"/>
      <c r="H44" s="555"/>
      <c r="I44" s="555"/>
      <c r="J44" s="490"/>
      <c r="K44" s="490"/>
      <c r="L44" s="688"/>
      <c r="M44" s="688"/>
      <c r="N44" s="235"/>
    </row>
    <row r="45" spans="2:14" s="548" customFormat="1" ht="15">
      <c r="B45" s="556"/>
      <c r="C45" s="557"/>
      <c r="D45" s="557"/>
      <c r="F45" s="557"/>
      <c r="H45" s="490"/>
      <c r="I45" s="490"/>
      <c r="J45" s="490"/>
      <c r="K45" s="490"/>
      <c r="L45" s="235"/>
      <c r="M45" s="235"/>
      <c r="N45" s="235"/>
    </row>
    <row r="46" spans="2:14" s="548" customFormat="1" ht="15">
      <c r="B46" s="556"/>
      <c r="C46" s="557"/>
      <c r="D46" s="557"/>
      <c r="F46" s="557"/>
      <c r="H46" s="490"/>
      <c r="I46" s="490"/>
      <c r="J46" s="490"/>
      <c r="K46" s="490"/>
      <c r="L46" s="235"/>
      <c r="M46" s="235"/>
      <c r="N46" s="235"/>
    </row>
    <row r="47" spans="2:14" s="548" customFormat="1" ht="15">
      <c r="B47" s="558" t="s">
        <v>1178</v>
      </c>
      <c r="C47" s="557"/>
      <c r="D47" s="557"/>
      <c r="F47" s="559"/>
      <c r="G47" s="559"/>
      <c r="H47" s="559"/>
      <c r="I47" s="498"/>
      <c r="J47" s="498"/>
      <c r="K47" s="498"/>
      <c r="L47" s="702" t="s">
        <v>1014</v>
      </c>
      <c r="M47" s="702"/>
      <c r="N47" s="702"/>
    </row>
    <row r="48" spans="2:14" s="548" customFormat="1" ht="15">
      <c r="B48" s="556"/>
      <c r="C48" s="557"/>
      <c r="D48" s="557"/>
      <c r="F48" s="557"/>
      <c r="H48" s="490"/>
      <c r="I48" s="490"/>
      <c r="J48" s="490"/>
      <c r="K48" s="490"/>
      <c r="L48" s="235"/>
      <c r="M48" s="235"/>
      <c r="N48" s="235"/>
    </row>
    <row r="49" spans="2:14" s="548" customFormat="1" ht="15">
      <c r="B49" s="560"/>
      <c r="C49" s="560"/>
      <c r="D49" s="560"/>
      <c r="F49" s="560"/>
      <c r="H49" s="479"/>
      <c r="I49" s="479"/>
      <c r="J49" s="479"/>
      <c r="K49" s="490"/>
      <c r="L49" s="703"/>
      <c r="M49" s="703"/>
      <c r="N49" s="703"/>
    </row>
    <row r="50" spans="12:14" ht="12.75">
      <c r="L50" s="689"/>
      <c r="M50" s="689"/>
      <c r="N50" s="689"/>
    </row>
    <row r="51" spans="12:14" ht="12.75">
      <c r="L51" s="689"/>
      <c r="M51" s="689"/>
      <c r="N51" s="689"/>
    </row>
    <row r="52" spans="12:14" ht="12.75">
      <c r="L52" s="689"/>
      <c r="M52" s="689"/>
      <c r="N52" s="689"/>
    </row>
    <row r="53" spans="12:14" ht="12.75">
      <c r="L53" s="689"/>
      <c r="M53" s="689"/>
      <c r="N53" s="689"/>
    </row>
    <row r="54" spans="12:14" ht="12.75">
      <c r="L54" s="689"/>
      <c r="M54" s="689"/>
      <c r="N54" s="689"/>
    </row>
    <row r="55" spans="12:14" ht="12.75">
      <c r="L55" s="689"/>
      <c r="M55" s="689"/>
      <c r="N55" s="689"/>
    </row>
    <row r="56" spans="12:14" ht="12.75">
      <c r="L56" s="689"/>
      <c r="M56" s="689"/>
      <c r="N56" s="689"/>
    </row>
    <row r="57" spans="12:14" ht="12.75">
      <c r="L57" s="689"/>
      <c r="M57" s="689"/>
      <c r="N57" s="689"/>
    </row>
    <row r="58" spans="12:14" ht="12.75">
      <c r="L58" s="689"/>
      <c r="M58" s="689"/>
      <c r="N58" s="689"/>
    </row>
    <row r="59" spans="12:14" ht="12.75">
      <c r="L59" s="689"/>
      <c r="M59" s="689"/>
      <c r="N59" s="689"/>
    </row>
    <row r="60" spans="12:14" ht="12.75">
      <c r="L60" s="689"/>
      <c r="M60" s="689"/>
      <c r="N60" s="689"/>
    </row>
    <row r="61" spans="12:14" ht="12.75">
      <c r="L61" s="689"/>
      <c r="M61" s="689"/>
      <c r="N61" s="689"/>
    </row>
    <row r="62" spans="12:14" ht="12.75">
      <c r="L62" s="689"/>
      <c r="M62" s="689"/>
      <c r="N62" s="689"/>
    </row>
    <row r="63" spans="12:14" ht="12.75">
      <c r="L63" s="689"/>
      <c r="M63" s="689"/>
      <c r="N63" s="689"/>
    </row>
    <row r="64" spans="12:14" ht="12.75">
      <c r="L64" s="689"/>
      <c r="M64" s="689"/>
      <c r="N64" s="689"/>
    </row>
    <row r="65" spans="12:14" ht="12.75">
      <c r="L65" s="689"/>
      <c r="M65" s="689"/>
      <c r="N65" s="689"/>
    </row>
    <row r="66" spans="12:14" ht="12.75">
      <c r="L66" s="689"/>
      <c r="M66" s="689"/>
      <c r="N66" s="689"/>
    </row>
    <row r="67" spans="12:14" ht="12.75">
      <c r="L67" s="689"/>
      <c r="M67" s="689"/>
      <c r="N67" s="689"/>
    </row>
    <row r="68" spans="12:14" ht="12.75">
      <c r="L68" s="689"/>
      <c r="M68" s="689"/>
      <c r="N68" s="689"/>
    </row>
    <row r="69" spans="12:14" ht="12.75">
      <c r="L69" s="689"/>
      <c r="M69" s="689"/>
      <c r="N69" s="689"/>
    </row>
    <row r="70" spans="12:14" ht="12.75">
      <c r="L70" s="689"/>
      <c r="M70" s="689"/>
      <c r="N70" s="689"/>
    </row>
  </sheetData>
  <sheetProtection/>
  <mergeCells count="8">
    <mergeCell ref="L47:N47"/>
    <mergeCell ref="L49:N49"/>
    <mergeCell ref="A7:B7"/>
    <mergeCell ref="B22:F22"/>
    <mergeCell ref="B29:F29"/>
    <mergeCell ref="B38:F38"/>
    <mergeCell ref="J41:N41"/>
    <mergeCell ref="L42:N42"/>
  </mergeCells>
  <printOptions/>
  <pageMargins left="0.7" right="0.47" top="0.75" bottom="0.75" header="0.3" footer="0.3"/>
  <pageSetup firstPageNumber="6" useFirstPageNumber="1" horizontalDpi="600" verticalDpi="600" orientation="portrait" paperSize="9" r:id="rId1"/>
  <headerFooter>
    <oddFooter>&amp;L&amp;"VNI-Times,Italic"Caùc thuyeát minh baùo caøo taøi chính laø phaàn khoâng theå taùch rôøi cuûa Baùo caùo taøi chính naøy&amp;R&amp;"VNI-Times,Italic"Trang &amp;P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IP927"/>
  <sheetViews>
    <sheetView tabSelected="1" zoomScalePageLayoutView="0" workbookViewId="0" topLeftCell="A462">
      <selection activeCell="M672" sqref="M672"/>
    </sheetView>
  </sheetViews>
  <sheetFormatPr defaultColWidth="9.00390625" defaultRowHeight="12.75"/>
  <cols>
    <col min="1" max="1" width="3.625" style="28" customWidth="1"/>
    <col min="2" max="2" width="3.25390625" style="29" customWidth="1"/>
    <col min="3" max="3" width="25.125" style="29" customWidth="1"/>
    <col min="4" max="4" width="1.12109375" style="29" customWidth="1"/>
    <col min="5" max="5" width="14.625" style="29" customWidth="1"/>
    <col min="6" max="6" width="0.37109375" style="29" customWidth="1"/>
    <col min="7" max="7" width="16.625" style="29" customWidth="1"/>
    <col min="8" max="8" width="0.6171875" style="29" customWidth="1"/>
    <col min="9" max="9" width="17.625" style="30" customWidth="1"/>
    <col min="10" max="10" width="0.6171875" style="30" customWidth="1"/>
    <col min="11" max="11" width="18.00390625" style="30" customWidth="1"/>
    <col min="12" max="12" width="0.74609375" style="30" customWidth="1"/>
    <col min="13" max="13" width="17.00390625" style="30" customWidth="1"/>
    <col min="14" max="14" width="17.125" style="19" hidden="1" customWidth="1"/>
    <col min="15" max="15" width="17.75390625" style="20" hidden="1" customWidth="1"/>
    <col min="16" max="16" width="16.375" style="20" hidden="1" customWidth="1"/>
    <col min="17" max="17" width="16.75390625" style="20" hidden="1" customWidth="1"/>
    <col min="18" max="18" width="12.875" style="20" customWidth="1"/>
    <col min="19" max="21" width="9.125" style="20" customWidth="1"/>
    <col min="22" max="22" width="0.37109375" style="20" customWidth="1"/>
    <col min="23" max="23" width="0.12890625" style="20" hidden="1" customWidth="1"/>
    <col min="24" max="24" width="0.2421875" style="20" hidden="1" customWidth="1"/>
    <col min="25" max="25" width="0.12890625" style="20" hidden="1" customWidth="1"/>
    <col min="26" max="16384" width="9.125" style="20" customWidth="1"/>
  </cols>
  <sheetData>
    <row r="1" spans="1:250" ht="19.5" customHeight="1">
      <c r="A1" s="11" t="s">
        <v>936</v>
      </c>
      <c r="B1" s="12"/>
      <c r="C1" s="13"/>
      <c r="D1" s="13"/>
      <c r="E1" s="14"/>
      <c r="F1" s="13"/>
      <c r="G1" s="15"/>
      <c r="H1" s="13"/>
      <c r="I1" s="16"/>
      <c r="J1" s="17"/>
      <c r="K1" s="18" t="s">
        <v>111</v>
      </c>
      <c r="L1" s="18"/>
      <c r="M1" s="18"/>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9.75" customHeight="1">
      <c r="A2" s="11"/>
      <c r="B2" s="12"/>
      <c r="C2" s="13"/>
      <c r="D2" s="13"/>
      <c r="E2" s="14"/>
      <c r="F2" s="13"/>
      <c r="G2" s="15"/>
      <c r="H2" s="13"/>
      <c r="I2" s="16"/>
      <c r="J2" s="17"/>
      <c r="K2" s="18"/>
      <c r="L2" s="18"/>
      <c r="M2" s="18"/>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row>
    <row r="3" spans="1:13" ht="24.75" customHeight="1">
      <c r="A3" s="21" t="s">
        <v>31</v>
      </c>
      <c r="B3" s="22"/>
      <c r="C3" s="22"/>
      <c r="D3" s="22"/>
      <c r="E3" s="22"/>
      <c r="F3" s="22"/>
      <c r="G3" s="22"/>
      <c r="H3" s="22"/>
      <c r="I3" s="23"/>
      <c r="J3" s="23"/>
      <c r="K3" s="23"/>
      <c r="L3" s="23"/>
      <c r="M3" s="23"/>
    </row>
    <row r="4" spans="1:13" ht="19.5" customHeight="1">
      <c r="A4" s="24" t="s">
        <v>929</v>
      </c>
      <c r="B4" s="25"/>
      <c r="C4" s="25"/>
      <c r="D4" s="25"/>
      <c r="E4" s="25"/>
      <c r="F4" s="25"/>
      <c r="G4" s="25"/>
      <c r="H4" s="25"/>
      <c r="I4" s="26"/>
      <c r="J4" s="26"/>
      <c r="K4" s="27" t="s">
        <v>112</v>
      </c>
      <c r="L4" s="446"/>
      <c r="M4" s="446"/>
    </row>
    <row r="5" ht="19.5" customHeight="1"/>
    <row r="6" spans="2:13" ht="48" customHeight="1">
      <c r="B6" s="736" t="s">
        <v>113</v>
      </c>
      <c r="C6" s="736"/>
      <c r="D6" s="736"/>
      <c r="E6" s="736"/>
      <c r="F6" s="736"/>
      <c r="G6" s="736"/>
      <c r="H6" s="736"/>
      <c r="I6" s="736"/>
      <c r="J6" s="736"/>
      <c r="K6" s="736"/>
      <c r="L6" s="736"/>
      <c r="M6" s="736"/>
    </row>
    <row r="7" spans="1:14" s="36" customFormat="1" ht="30" customHeight="1">
      <c r="A7" s="32" t="s">
        <v>114</v>
      </c>
      <c r="B7" s="33" t="s">
        <v>115</v>
      </c>
      <c r="C7" s="33"/>
      <c r="D7" s="33"/>
      <c r="E7" s="33"/>
      <c r="F7" s="33"/>
      <c r="G7" s="33"/>
      <c r="H7" s="33"/>
      <c r="I7" s="34"/>
      <c r="J7" s="34"/>
      <c r="K7" s="34"/>
      <c r="L7" s="34"/>
      <c r="M7" s="34"/>
      <c r="N7" s="35"/>
    </row>
    <row r="8" spans="1:14" s="36" customFormat="1" ht="30" customHeight="1">
      <c r="A8" s="32" t="s">
        <v>116</v>
      </c>
      <c r="B8" s="33" t="s">
        <v>117</v>
      </c>
      <c r="C8" s="33"/>
      <c r="D8" s="33"/>
      <c r="E8" s="33"/>
      <c r="F8" s="33"/>
      <c r="G8" s="33"/>
      <c r="H8" s="33"/>
      <c r="I8" s="34"/>
      <c r="J8" s="34"/>
      <c r="K8" s="34"/>
      <c r="L8" s="34"/>
      <c r="M8" s="34"/>
      <c r="N8" s="35"/>
    </row>
    <row r="9" spans="1:14" s="36" customFormat="1" ht="61.5" customHeight="1">
      <c r="A9" s="32"/>
      <c r="B9" s="762" t="s">
        <v>118</v>
      </c>
      <c r="C9" s="762"/>
      <c r="D9" s="762"/>
      <c r="E9" s="762"/>
      <c r="F9" s="762"/>
      <c r="G9" s="762"/>
      <c r="H9" s="762"/>
      <c r="I9" s="762"/>
      <c r="J9" s="762"/>
      <c r="K9" s="762"/>
      <c r="L9" s="762"/>
      <c r="M9" s="762"/>
      <c r="N9" s="37"/>
    </row>
    <row r="10" spans="1:14" s="36" customFormat="1" ht="19.5" customHeight="1">
      <c r="A10" s="32"/>
      <c r="B10" s="33" t="s">
        <v>119</v>
      </c>
      <c r="C10" s="38"/>
      <c r="D10" s="38"/>
      <c r="E10" s="38"/>
      <c r="F10" s="38"/>
      <c r="G10" s="38"/>
      <c r="H10" s="38"/>
      <c r="I10" s="39"/>
      <c r="J10" s="39"/>
      <c r="K10" s="39"/>
      <c r="L10" s="39"/>
      <c r="M10" s="39"/>
      <c r="N10" s="35"/>
    </row>
    <row r="11" spans="1:14" s="41" customFormat="1" ht="34.5" customHeight="1">
      <c r="A11" s="32"/>
      <c r="B11" s="726" t="s">
        <v>120</v>
      </c>
      <c r="C11" s="726"/>
      <c r="D11" s="726"/>
      <c r="E11" s="726"/>
      <c r="F11" s="726"/>
      <c r="G11" s="726"/>
      <c r="H11" s="726"/>
      <c r="I11" s="726"/>
      <c r="J11" s="726"/>
      <c r="K11" s="726"/>
      <c r="L11" s="726"/>
      <c r="M11" s="726"/>
      <c r="N11" s="38"/>
    </row>
    <row r="12" spans="1:14" s="36" customFormat="1" ht="19.5" customHeight="1">
      <c r="A12" s="32"/>
      <c r="B12" s="33" t="s">
        <v>121</v>
      </c>
      <c r="C12" s="38"/>
      <c r="D12" s="38"/>
      <c r="E12" s="38"/>
      <c r="F12" s="38"/>
      <c r="G12" s="38"/>
      <c r="H12" s="38"/>
      <c r="I12" s="39"/>
      <c r="J12" s="39"/>
      <c r="K12" s="39"/>
      <c r="L12" s="39"/>
      <c r="M12" s="39"/>
      <c r="N12" s="35"/>
    </row>
    <row r="13" spans="1:14" s="36" customFormat="1" ht="34.5" customHeight="1" hidden="1">
      <c r="A13" s="32"/>
      <c r="B13" s="726" t="s">
        <v>122</v>
      </c>
      <c r="C13" s="726"/>
      <c r="D13" s="726"/>
      <c r="E13" s="726"/>
      <c r="F13" s="726"/>
      <c r="G13" s="726"/>
      <c r="H13" s="726"/>
      <c r="I13" s="726"/>
      <c r="J13" s="726"/>
      <c r="K13" s="726"/>
      <c r="L13" s="40"/>
      <c r="M13" s="40"/>
      <c r="N13" s="35"/>
    </row>
    <row r="14" spans="1:14" s="36" customFormat="1" ht="19.5" customHeight="1">
      <c r="A14" s="32"/>
      <c r="B14" s="38" t="s">
        <v>123</v>
      </c>
      <c r="C14" s="38"/>
      <c r="D14" s="38"/>
      <c r="E14" s="38"/>
      <c r="F14" s="38"/>
      <c r="G14" s="38"/>
      <c r="H14" s="38"/>
      <c r="I14" s="39"/>
      <c r="J14" s="39"/>
      <c r="K14" s="39"/>
      <c r="L14" s="39"/>
      <c r="M14" s="39"/>
      <c r="N14" s="35"/>
    </row>
    <row r="15" spans="1:14" s="36" customFormat="1" ht="7.5" customHeight="1">
      <c r="A15" s="32"/>
      <c r="B15" s="38"/>
      <c r="C15" s="38"/>
      <c r="D15" s="38"/>
      <c r="E15" s="38"/>
      <c r="F15" s="38"/>
      <c r="G15" s="38"/>
      <c r="H15" s="38"/>
      <c r="I15" s="39"/>
      <c r="J15" s="39"/>
      <c r="K15" s="39"/>
      <c r="L15" s="39"/>
      <c r="M15" s="39"/>
      <c r="N15" s="35"/>
    </row>
    <row r="16" spans="1:22" s="44" customFormat="1" ht="43.5" customHeight="1">
      <c r="A16" s="42"/>
      <c r="B16" s="42" t="s">
        <v>116</v>
      </c>
      <c r="C16" s="760" t="s">
        <v>124</v>
      </c>
      <c r="D16" s="760"/>
      <c r="E16" s="760"/>
      <c r="F16" s="760"/>
      <c r="G16" s="760"/>
      <c r="H16" s="760"/>
      <c r="I16" s="760"/>
      <c r="J16" s="760"/>
      <c r="K16" s="760"/>
      <c r="L16" s="760"/>
      <c r="M16" s="760"/>
      <c r="N16" s="43"/>
      <c r="O16" s="43"/>
      <c r="P16" s="43"/>
      <c r="Q16" s="43"/>
      <c r="R16" s="43"/>
      <c r="S16" s="43"/>
      <c r="T16" s="43"/>
      <c r="U16" s="43"/>
      <c r="V16" s="43"/>
    </row>
    <row r="17" spans="1:22" s="36" customFormat="1" ht="27" customHeight="1">
      <c r="A17" s="32"/>
      <c r="B17" s="33"/>
      <c r="C17" s="726" t="s">
        <v>125</v>
      </c>
      <c r="D17" s="726"/>
      <c r="E17" s="726"/>
      <c r="F17" s="726"/>
      <c r="G17" s="726"/>
      <c r="H17" s="726"/>
      <c r="I17" s="726"/>
      <c r="J17" s="726"/>
      <c r="K17" s="726"/>
      <c r="L17" s="726"/>
      <c r="M17" s="726"/>
      <c r="N17" s="45"/>
      <c r="O17" s="45"/>
      <c r="P17" s="45"/>
      <c r="Q17" s="45"/>
      <c r="R17" s="45"/>
      <c r="S17" s="45"/>
      <c r="T17" s="45"/>
      <c r="U17" s="45"/>
      <c r="V17" s="45"/>
    </row>
    <row r="18" spans="1:14" s="36" customFormat="1" ht="28.5" customHeight="1">
      <c r="A18" s="32"/>
      <c r="B18" s="33"/>
      <c r="C18" s="726" t="s">
        <v>126</v>
      </c>
      <c r="D18" s="726"/>
      <c r="E18" s="726"/>
      <c r="F18" s="726"/>
      <c r="G18" s="726"/>
      <c r="H18" s="726"/>
      <c r="I18" s="726"/>
      <c r="J18" s="726"/>
      <c r="K18" s="726"/>
      <c r="L18" s="726"/>
      <c r="M18" s="726"/>
      <c r="N18" s="35"/>
    </row>
    <row r="19" spans="1:14" s="36" customFormat="1" ht="13.5" customHeight="1">
      <c r="A19" s="32"/>
      <c r="B19" s="38"/>
      <c r="C19" s="38" t="s">
        <v>11</v>
      </c>
      <c r="D19" s="38"/>
      <c r="E19" s="38"/>
      <c r="F19" s="38"/>
      <c r="G19" s="38"/>
      <c r="H19" s="38"/>
      <c r="I19" s="39"/>
      <c r="J19" s="39"/>
      <c r="K19" s="39"/>
      <c r="L19" s="39"/>
      <c r="M19" s="39"/>
      <c r="N19" s="35"/>
    </row>
    <row r="20" spans="1:14" s="36" customFormat="1" ht="7.5" customHeight="1">
      <c r="A20" s="32"/>
      <c r="B20" s="38"/>
      <c r="C20" s="38"/>
      <c r="D20" s="38"/>
      <c r="E20" s="38"/>
      <c r="F20" s="38"/>
      <c r="G20" s="38"/>
      <c r="H20" s="38"/>
      <c r="I20" s="39"/>
      <c r="J20" s="39"/>
      <c r="K20" s="39"/>
      <c r="L20" s="39"/>
      <c r="M20" s="39"/>
      <c r="N20" s="35"/>
    </row>
    <row r="21" spans="1:14" s="44" customFormat="1" ht="59.25" customHeight="1">
      <c r="A21" s="46"/>
      <c r="B21" s="42" t="s">
        <v>127</v>
      </c>
      <c r="C21" s="760" t="s">
        <v>128</v>
      </c>
      <c r="D21" s="760"/>
      <c r="E21" s="760"/>
      <c r="F21" s="760"/>
      <c r="G21" s="760"/>
      <c r="H21" s="760"/>
      <c r="I21" s="760"/>
      <c r="J21" s="760"/>
      <c r="K21" s="760"/>
      <c r="L21" s="760"/>
      <c r="M21" s="760"/>
      <c r="N21" s="47"/>
    </row>
    <row r="22" spans="1:14" s="36" customFormat="1" ht="12" customHeight="1">
      <c r="A22" s="32"/>
      <c r="B22" s="33"/>
      <c r="C22" s="726" t="s">
        <v>129</v>
      </c>
      <c r="D22" s="726"/>
      <c r="E22" s="726"/>
      <c r="F22" s="726"/>
      <c r="G22" s="726"/>
      <c r="H22" s="726"/>
      <c r="I22" s="726"/>
      <c r="J22" s="726"/>
      <c r="K22" s="726"/>
      <c r="L22" s="726"/>
      <c r="M22" s="726"/>
      <c r="N22" s="35"/>
    </row>
    <row r="23" spans="1:14" s="36" customFormat="1" ht="13.5" customHeight="1">
      <c r="A23" s="32"/>
      <c r="B23" s="33"/>
      <c r="C23" s="726" t="s">
        <v>130</v>
      </c>
      <c r="D23" s="726"/>
      <c r="E23" s="726"/>
      <c r="F23" s="726"/>
      <c r="G23" s="726"/>
      <c r="H23" s="726"/>
      <c r="I23" s="726"/>
      <c r="J23" s="726"/>
      <c r="K23" s="726"/>
      <c r="L23" s="726"/>
      <c r="M23" s="726"/>
      <c r="N23" s="35"/>
    </row>
    <row r="24" spans="1:14" s="36" customFormat="1" ht="6" customHeight="1">
      <c r="A24" s="32"/>
      <c r="B24" s="33"/>
      <c r="C24" s="772" t="s">
        <v>132</v>
      </c>
      <c r="D24" s="772"/>
      <c r="E24" s="772"/>
      <c r="F24" s="772"/>
      <c r="G24" s="772"/>
      <c r="H24" s="772"/>
      <c r="I24" s="772"/>
      <c r="J24" s="772"/>
      <c r="K24" s="772"/>
      <c r="L24" s="772"/>
      <c r="M24" s="772"/>
      <c r="N24" s="35"/>
    </row>
    <row r="25" spans="1:14" s="44" customFormat="1" ht="48.75" customHeight="1">
      <c r="A25" s="46"/>
      <c r="B25" s="771" t="s">
        <v>131</v>
      </c>
      <c r="C25" s="772"/>
      <c r="D25" s="772"/>
      <c r="E25" s="772"/>
      <c r="F25" s="772"/>
      <c r="G25" s="772"/>
      <c r="H25" s="772"/>
      <c r="I25" s="772"/>
      <c r="J25" s="772"/>
      <c r="K25" s="772"/>
      <c r="L25" s="772"/>
      <c r="M25" s="772"/>
      <c r="N25" s="47"/>
    </row>
    <row r="26" spans="1:14" s="36" customFormat="1" ht="19.5" customHeight="1">
      <c r="A26" s="48" t="s">
        <v>127</v>
      </c>
      <c r="B26" s="33" t="s">
        <v>133</v>
      </c>
      <c r="C26" s="33"/>
      <c r="D26" s="33"/>
      <c r="E26" s="38" t="s">
        <v>134</v>
      </c>
      <c r="F26" s="33"/>
      <c r="G26" s="33"/>
      <c r="H26" s="33"/>
      <c r="I26" s="34"/>
      <c r="J26" s="34"/>
      <c r="K26" s="34"/>
      <c r="L26" s="34"/>
      <c r="M26" s="34"/>
      <c r="N26" s="35"/>
    </row>
    <row r="27" spans="1:14" s="36" customFormat="1" ht="45" customHeight="1" hidden="1">
      <c r="A27" s="49"/>
      <c r="B27" s="761"/>
      <c r="C27" s="761"/>
      <c r="D27" s="761"/>
      <c r="E27" s="761"/>
      <c r="F27" s="761"/>
      <c r="G27" s="761"/>
      <c r="H27" s="761"/>
      <c r="I27" s="761"/>
      <c r="J27" s="761"/>
      <c r="K27" s="761"/>
      <c r="L27" s="654"/>
      <c r="M27" s="654"/>
      <c r="N27" s="35"/>
    </row>
    <row r="28" spans="1:14" s="36" customFormat="1" ht="21" customHeight="1">
      <c r="A28" s="48" t="s">
        <v>131</v>
      </c>
      <c r="B28" s="33" t="s">
        <v>135</v>
      </c>
      <c r="C28" s="33"/>
      <c r="D28" s="33"/>
      <c r="E28" s="38" t="s">
        <v>136</v>
      </c>
      <c r="F28" s="33"/>
      <c r="G28" s="33"/>
      <c r="H28" s="33"/>
      <c r="I28" s="34"/>
      <c r="J28" s="34"/>
      <c r="K28" s="34"/>
      <c r="L28" s="34"/>
      <c r="M28" s="34"/>
      <c r="N28" s="35"/>
    </row>
    <row r="29" spans="1:13" s="36" customFormat="1" ht="21" customHeight="1">
      <c r="A29" s="48" t="s">
        <v>137</v>
      </c>
      <c r="B29" s="33" t="s">
        <v>138</v>
      </c>
      <c r="C29" s="33"/>
      <c r="D29" s="33"/>
      <c r="E29" s="33"/>
      <c r="F29" s="33"/>
      <c r="G29" s="33"/>
      <c r="H29" s="33"/>
      <c r="I29" s="34"/>
      <c r="J29" s="34"/>
      <c r="K29" s="34"/>
      <c r="L29" s="34"/>
      <c r="M29" s="34"/>
    </row>
    <row r="30" spans="1:14" s="41" customFormat="1" ht="34.5" customHeight="1">
      <c r="A30" s="49"/>
      <c r="B30" s="759" t="str">
        <f>'[1]BCGD'!B14</f>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
      <c r="C30" s="759"/>
      <c r="D30" s="759"/>
      <c r="E30" s="759"/>
      <c r="F30" s="759"/>
      <c r="G30" s="759"/>
      <c r="H30" s="759"/>
      <c r="I30" s="759"/>
      <c r="J30" s="759"/>
      <c r="K30" s="759"/>
      <c r="L30" s="759"/>
      <c r="M30" s="759"/>
      <c r="N30" s="50"/>
    </row>
    <row r="31" spans="1:14" s="36" customFormat="1" ht="24.75" customHeight="1">
      <c r="A31" s="48" t="s">
        <v>139</v>
      </c>
      <c r="B31" s="33" t="s">
        <v>140</v>
      </c>
      <c r="C31" s="33"/>
      <c r="D31" s="33"/>
      <c r="E31" s="33"/>
      <c r="F31" s="33"/>
      <c r="G31" s="33"/>
      <c r="H31" s="33"/>
      <c r="I31" s="34"/>
      <c r="J31" s="34"/>
      <c r="K31" s="34"/>
      <c r="L31" s="34"/>
      <c r="M31" s="34"/>
      <c r="N31" s="35"/>
    </row>
    <row r="32" spans="1:14" s="36" customFormat="1" ht="18.75" customHeight="1">
      <c r="A32" s="49"/>
      <c r="B32" s="726" t="s">
        <v>141</v>
      </c>
      <c r="C32" s="726"/>
      <c r="D32" s="726"/>
      <c r="E32" s="726"/>
      <c r="F32" s="726"/>
      <c r="G32" s="726"/>
      <c r="H32" s="726"/>
      <c r="I32" s="726"/>
      <c r="J32" s="726"/>
      <c r="K32" s="726"/>
      <c r="L32" s="40"/>
      <c r="M32" s="40"/>
      <c r="N32" s="35"/>
    </row>
    <row r="33" spans="1:14" s="36" customFormat="1" ht="19.5" customHeight="1">
      <c r="A33" s="48" t="s">
        <v>142</v>
      </c>
      <c r="B33" s="33" t="s">
        <v>1179</v>
      </c>
      <c r="C33" s="51"/>
      <c r="D33" s="51"/>
      <c r="E33" s="51"/>
      <c r="F33" s="51"/>
      <c r="G33" s="32"/>
      <c r="H33" s="51"/>
      <c r="I33" s="52"/>
      <c r="J33" s="53"/>
      <c r="K33" s="53"/>
      <c r="L33" s="53"/>
      <c r="M33" s="53"/>
      <c r="N33" s="35"/>
    </row>
    <row r="34" spans="1:14" s="36" customFormat="1" ht="19.5" customHeight="1">
      <c r="A34" s="48"/>
      <c r="B34" s="33"/>
      <c r="C34" s="51"/>
      <c r="D34" s="51"/>
      <c r="E34" s="51"/>
      <c r="F34" s="51"/>
      <c r="G34" s="32"/>
      <c r="H34" s="51"/>
      <c r="I34" s="52"/>
      <c r="J34" s="53"/>
      <c r="K34" s="53"/>
      <c r="L34" s="53"/>
      <c r="M34" s="53"/>
      <c r="N34" s="35"/>
    </row>
    <row r="35" spans="1:14" s="36" customFormat="1" ht="19.5" customHeight="1">
      <c r="A35" s="48"/>
      <c r="B35" s="33"/>
      <c r="C35" s="51"/>
      <c r="D35" s="51"/>
      <c r="E35" s="51"/>
      <c r="F35" s="51"/>
      <c r="G35" s="32"/>
      <c r="H35" s="51"/>
      <c r="I35" s="52"/>
      <c r="J35" s="53"/>
      <c r="K35" s="53"/>
      <c r="L35" s="53"/>
      <c r="M35" s="53"/>
      <c r="N35" s="35"/>
    </row>
    <row r="36" spans="1:14" s="36" customFormat="1" ht="30" customHeight="1">
      <c r="A36" s="32" t="s">
        <v>143</v>
      </c>
      <c r="B36" s="33" t="s">
        <v>144</v>
      </c>
      <c r="C36" s="33"/>
      <c r="D36" s="33"/>
      <c r="E36" s="33"/>
      <c r="F36" s="33"/>
      <c r="G36" s="33"/>
      <c r="H36" s="33"/>
      <c r="I36" s="34"/>
      <c r="J36" s="34"/>
      <c r="K36" s="34"/>
      <c r="L36" s="34"/>
      <c r="M36" s="34"/>
      <c r="N36" s="35"/>
    </row>
    <row r="37" spans="1:14" s="36" customFormat="1" ht="24.75" customHeight="1">
      <c r="A37" s="32" t="s">
        <v>116</v>
      </c>
      <c r="B37" s="33" t="s">
        <v>145</v>
      </c>
      <c r="C37" s="33"/>
      <c r="D37" s="33"/>
      <c r="E37" s="33"/>
      <c r="F37" s="33"/>
      <c r="G37" s="33"/>
      <c r="H37" s="33"/>
      <c r="I37" s="34"/>
      <c r="J37" s="34"/>
      <c r="K37" s="34"/>
      <c r="L37" s="34"/>
      <c r="M37" s="34"/>
      <c r="N37" s="35"/>
    </row>
    <row r="38" spans="1:14" s="36" customFormat="1" ht="19.5" customHeight="1">
      <c r="A38" s="49"/>
      <c r="B38" s="38" t="s">
        <v>32</v>
      </c>
      <c r="C38" s="38"/>
      <c r="D38" s="38"/>
      <c r="E38" s="38"/>
      <c r="F38" s="38"/>
      <c r="G38" s="38"/>
      <c r="H38" s="38"/>
      <c r="I38" s="39"/>
      <c r="J38" s="39"/>
      <c r="K38" s="39"/>
      <c r="L38" s="39"/>
      <c r="M38" s="39"/>
      <c r="N38" s="35"/>
    </row>
    <row r="39" spans="1:14" s="36" customFormat="1" ht="24.75" customHeight="1">
      <c r="A39" s="32" t="s">
        <v>127</v>
      </c>
      <c r="B39" s="33" t="s">
        <v>146</v>
      </c>
      <c r="C39" s="33"/>
      <c r="D39" s="33"/>
      <c r="E39" s="33"/>
      <c r="F39" s="33"/>
      <c r="G39" s="33"/>
      <c r="H39" s="33"/>
      <c r="I39" s="34"/>
      <c r="J39" s="34"/>
      <c r="K39" s="34"/>
      <c r="L39" s="34"/>
      <c r="M39" s="34"/>
      <c r="N39" s="35"/>
    </row>
    <row r="40" spans="1:14" s="36" customFormat="1" ht="19.5" customHeight="1">
      <c r="A40" s="49"/>
      <c r="B40" s="38" t="s">
        <v>147</v>
      </c>
      <c r="C40" s="38"/>
      <c r="D40" s="38"/>
      <c r="E40" s="38"/>
      <c r="F40" s="38"/>
      <c r="G40" s="38"/>
      <c r="H40" s="38"/>
      <c r="I40" s="39"/>
      <c r="J40" s="39"/>
      <c r="K40" s="39"/>
      <c r="L40" s="39"/>
      <c r="M40" s="39"/>
      <c r="N40" s="35"/>
    </row>
    <row r="41" spans="1:14" s="36" customFormat="1" ht="23.25" customHeight="1">
      <c r="A41" s="32" t="s">
        <v>148</v>
      </c>
      <c r="B41" s="33" t="s">
        <v>149</v>
      </c>
      <c r="C41" s="33"/>
      <c r="D41" s="33"/>
      <c r="E41" s="33"/>
      <c r="F41" s="33"/>
      <c r="G41" s="33"/>
      <c r="H41" s="33"/>
      <c r="I41" s="34"/>
      <c r="J41" s="34"/>
      <c r="K41" s="34"/>
      <c r="L41" s="34"/>
      <c r="M41" s="34"/>
      <c r="N41" s="35"/>
    </row>
    <row r="42" spans="1:14" s="36" customFormat="1" ht="22.5" customHeight="1">
      <c r="A42" s="32" t="s">
        <v>116</v>
      </c>
      <c r="B42" s="33" t="s">
        <v>150</v>
      </c>
      <c r="C42" s="33"/>
      <c r="D42" s="33"/>
      <c r="E42" s="33"/>
      <c r="F42" s="33"/>
      <c r="G42" s="33"/>
      <c r="H42" s="33"/>
      <c r="I42" s="34"/>
      <c r="J42" s="34"/>
      <c r="K42" s="34"/>
      <c r="L42" s="34"/>
      <c r="M42" s="34"/>
      <c r="N42" s="35"/>
    </row>
    <row r="43" spans="1:14" s="36" customFormat="1" ht="34.5" customHeight="1">
      <c r="A43" s="49"/>
      <c r="B43" s="722" t="s">
        <v>151</v>
      </c>
      <c r="C43" s="722"/>
      <c r="D43" s="722"/>
      <c r="E43" s="722"/>
      <c r="F43" s="722"/>
      <c r="G43" s="722"/>
      <c r="H43" s="722"/>
      <c r="I43" s="722"/>
      <c r="J43" s="722"/>
      <c r="K43" s="722"/>
      <c r="L43" s="722"/>
      <c r="M43" s="722"/>
      <c r="N43" s="35"/>
    </row>
    <row r="44" spans="1:14" s="36" customFormat="1" ht="24.75" customHeight="1">
      <c r="A44" s="32" t="s">
        <v>127</v>
      </c>
      <c r="B44" s="33" t="s">
        <v>152</v>
      </c>
      <c r="C44" s="33"/>
      <c r="D44" s="33"/>
      <c r="E44" s="33"/>
      <c r="F44" s="33"/>
      <c r="G44" s="33"/>
      <c r="H44" s="33"/>
      <c r="I44" s="34"/>
      <c r="J44" s="34"/>
      <c r="K44" s="34"/>
      <c r="L44" s="34"/>
      <c r="M44" s="34"/>
      <c r="N44" s="35"/>
    </row>
    <row r="45" spans="1:14" s="36" customFormat="1" ht="45" customHeight="1">
      <c r="A45" s="49"/>
      <c r="B45" s="722" t="s">
        <v>153</v>
      </c>
      <c r="C45" s="722"/>
      <c r="D45" s="722"/>
      <c r="E45" s="722"/>
      <c r="F45" s="722"/>
      <c r="G45" s="722"/>
      <c r="H45" s="722"/>
      <c r="I45" s="722"/>
      <c r="J45" s="722"/>
      <c r="K45" s="722"/>
      <c r="L45" s="722"/>
      <c r="M45" s="722"/>
      <c r="N45" s="55" t="s">
        <v>154</v>
      </c>
    </row>
    <row r="46" spans="1:14" s="36" customFormat="1" ht="36" customHeight="1">
      <c r="A46" s="49"/>
      <c r="B46" s="722" t="s">
        <v>155</v>
      </c>
      <c r="C46" s="722"/>
      <c r="D46" s="722"/>
      <c r="E46" s="722"/>
      <c r="F46" s="722"/>
      <c r="G46" s="722"/>
      <c r="H46" s="722"/>
      <c r="I46" s="722"/>
      <c r="J46" s="722"/>
      <c r="K46" s="722"/>
      <c r="L46" s="722"/>
      <c r="M46" s="722"/>
      <c r="N46" s="55" t="s">
        <v>156</v>
      </c>
    </row>
    <row r="47" spans="1:14" s="36" customFormat="1" ht="24.75" customHeight="1">
      <c r="A47" s="32" t="s">
        <v>131</v>
      </c>
      <c r="B47" s="33" t="s">
        <v>157</v>
      </c>
      <c r="C47" s="33"/>
      <c r="D47" s="33"/>
      <c r="E47" s="33"/>
      <c r="F47" s="33"/>
      <c r="G47" s="33"/>
      <c r="H47" s="33"/>
      <c r="I47" s="34"/>
      <c r="J47" s="34"/>
      <c r="K47" s="34"/>
      <c r="L47" s="34"/>
      <c r="M47" s="34"/>
      <c r="N47" s="35"/>
    </row>
    <row r="48" spans="1:18" s="36" customFormat="1" ht="19.5" customHeight="1">
      <c r="A48" s="49"/>
      <c r="B48" s="38" t="s">
        <v>158</v>
      </c>
      <c r="C48" s="38"/>
      <c r="D48" s="38"/>
      <c r="E48" s="38" t="s">
        <v>159</v>
      </c>
      <c r="F48" s="38"/>
      <c r="G48" s="38"/>
      <c r="H48" s="38"/>
      <c r="I48" s="39"/>
      <c r="J48" s="39"/>
      <c r="K48" s="39"/>
      <c r="L48" s="39"/>
      <c r="M48" s="39"/>
      <c r="N48" s="35"/>
      <c r="O48" s="45"/>
      <c r="P48" s="45"/>
      <c r="Q48" s="45"/>
      <c r="R48" s="45"/>
    </row>
    <row r="49" spans="1:18" s="36" customFormat="1" ht="30" customHeight="1">
      <c r="A49" s="32" t="s">
        <v>160</v>
      </c>
      <c r="B49" s="33" t="s">
        <v>161</v>
      </c>
      <c r="C49" s="33"/>
      <c r="D49" s="33"/>
      <c r="E49" s="33"/>
      <c r="F49" s="33"/>
      <c r="G49" s="33"/>
      <c r="H49" s="33"/>
      <c r="I49" s="34"/>
      <c r="J49" s="34"/>
      <c r="K49" s="34"/>
      <c r="L49" s="34"/>
      <c r="M49" s="34"/>
      <c r="N49" s="35"/>
      <c r="O49" s="45"/>
      <c r="P49" s="45"/>
      <c r="Q49" s="45"/>
      <c r="R49" s="45"/>
    </row>
    <row r="50" spans="1:18" s="36" customFormat="1" ht="24.75" customHeight="1">
      <c r="A50" s="32" t="s">
        <v>116</v>
      </c>
      <c r="B50" s="33" t="s">
        <v>162</v>
      </c>
      <c r="C50" s="33"/>
      <c r="D50" s="33"/>
      <c r="E50" s="33"/>
      <c r="F50" s="33"/>
      <c r="G50" s="33"/>
      <c r="H50" s="33"/>
      <c r="I50" s="34"/>
      <c r="J50" s="34"/>
      <c r="K50" s="34"/>
      <c r="L50" s="34"/>
      <c r="M50" s="34"/>
      <c r="N50" s="35"/>
      <c r="O50" s="45"/>
      <c r="P50" s="45"/>
      <c r="Q50" s="45"/>
      <c r="R50" s="45"/>
    </row>
    <row r="51" spans="1:18" s="36" customFormat="1" ht="49.5" customHeight="1">
      <c r="A51" s="49"/>
      <c r="B51" s="751" t="s">
        <v>163</v>
      </c>
      <c r="C51" s="751"/>
      <c r="D51" s="751"/>
      <c r="E51" s="751"/>
      <c r="F51" s="751"/>
      <c r="G51" s="751"/>
      <c r="H51" s="751"/>
      <c r="I51" s="751"/>
      <c r="J51" s="751"/>
      <c r="K51" s="751"/>
      <c r="L51" s="751"/>
      <c r="M51" s="751"/>
      <c r="N51" s="55" t="s">
        <v>164</v>
      </c>
      <c r="O51" s="45"/>
      <c r="P51" s="45"/>
      <c r="Q51" s="45"/>
      <c r="R51" s="45"/>
    </row>
    <row r="52" spans="1:18" s="36" customFormat="1" ht="24.75" customHeight="1">
      <c r="A52" s="49"/>
      <c r="B52" s="33" t="s">
        <v>165</v>
      </c>
      <c r="C52" s="38"/>
      <c r="D52" s="38"/>
      <c r="E52" s="38"/>
      <c r="F52" s="38"/>
      <c r="G52" s="38"/>
      <c r="H52" s="38"/>
      <c r="I52" s="39"/>
      <c r="J52" s="39"/>
      <c r="K52" s="39"/>
      <c r="L52" s="39"/>
      <c r="M52" s="39"/>
      <c r="N52" s="35"/>
      <c r="O52" s="45"/>
      <c r="P52" s="45"/>
      <c r="Q52" s="45"/>
      <c r="R52" s="45"/>
    </row>
    <row r="53" spans="1:25" s="36" customFormat="1" ht="49.5" customHeight="1">
      <c r="A53" s="57"/>
      <c r="B53" s="722" t="s">
        <v>166</v>
      </c>
      <c r="C53" s="722"/>
      <c r="D53" s="722"/>
      <c r="E53" s="722"/>
      <c r="F53" s="722"/>
      <c r="G53" s="722"/>
      <c r="H53" s="722"/>
      <c r="I53" s="722"/>
      <c r="J53" s="722"/>
      <c r="K53" s="722"/>
      <c r="L53" s="722"/>
      <c r="M53" s="722"/>
      <c r="N53" s="55" t="s">
        <v>167</v>
      </c>
      <c r="P53" s="722"/>
      <c r="Q53" s="722"/>
      <c r="R53" s="722"/>
      <c r="S53" s="722"/>
      <c r="T53" s="722"/>
      <c r="U53" s="722"/>
      <c r="V53" s="722"/>
      <c r="W53" s="722"/>
      <c r="X53" s="722"/>
      <c r="Y53" s="722"/>
    </row>
    <row r="54" spans="1:18" s="36" customFormat="1" ht="24.75" customHeight="1">
      <c r="A54" s="48" t="s">
        <v>127</v>
      </c>
      <c r="B54" s="33" t="s">
        <v>168</v>
      </c>
      <c r="C54" s="33"/>
      <c r="D54" s="33"/>
      <c r="E54" s="33"/>
      <c r="F54" s="33"/>
      <c r="G54" s="33"/>
      <c r="H54" s="33"/>
      <c r="I54" s="34"/>
      <c r="J54" s="34"/>
      <c r="K54" s="34"/>
      <c r="L54" s="34"/>
      <c r="M54" s="34"/>
      <c r="N54" s="35"/>
      <c r="O54" s="45"/>
      <c r="P54" s="45"/>
      <c r="Q54" s="45"/>
      <c r="R54" s="45"/>
    </row>
    <row r="55" spans="1:14" s="36" customFormat="1" ht="19.5" customHeight="1">
      <c r="A55" s="49"/>
      <c r="B55" s="58" t="s">
        <v>169</v>
      </c>
      <c r="C55" s="54"/>
      <c r="D55" s="54"/>
      <c r="E55" s="54"/>
      <c r="F55" s="54"/>
      <c r="G55" s="54"/>
      <c r="H55" s="54"/>
      <c r="I55" s="54"/>
      <c r="J55" s="54"/>
      <c r="K55" s="54"/>
      <c r="L55" s="54"/>
      <c r="M55" s="54"/>
      <c r="N55" s="55"/>
    </row>
    <row r="56" spans="1:18" s="36" customFormat="1" ht="49.5" customHeight="1">
      <c r="A56" s="49"/>
      <c r="B56" s="751" t="s">
        <v>170</v>
      </c>
      <c r="C56" s="751"/>
      <c r="D56" s="751"/>
      <c r="E56" s="751"/>
      <c r="F56" s="751"/>
      <c r="G56" s="751"/>
      <c r="H56" s="751"/>
      <c r="I56" s="751"/>
      <c r="J56" s="751"/>
      <c r="K56" s="751"/>
      <c r="L56" s="751"/>
      <c r="M56" s="751"/>
      <c r="N56" s="35" t="s">
        <v>171</v>
      </c>
      <c r="O56" s="45"/>
      <c r="P56" s="45"/>
      <c r="Q56" s="45"/>
      <c r="R56" s="45"/>
    </row>
    <row r="57" spans="1:18" s="36" customFormat="1" ht="24.75" customHeight="1">
      <c r="A57" s="32" t="s">
        <v>131</v>
      </c>
      <c r="B57" s="33" t="s">
        <v>172</v>
      </c>
      <c r="C57" s="33"/>
      <c r="D57" s="33"/>
      <c r="E57" s="33"/>
      <c r="F57" s="33"/>
      <c r="G57" s="33"/>
      <c r="H57" s="33"/>
      <c r="I57" s="34"/>
      <c r="J57" s="34"/>
      <c r="K57" s="34"/>
      <c r="L57" s="34"/>
      <c r="M57" s="34"/>
      <c r="N57" s="35"/>
      <c r="O57" s="45"/>
      <c r="P57" s="45"/>
      <c r="Q57" s="45"/>
      <c r="R57" s="45"/>
    </row>
    <row r="58" spans="1:14" s="36" customFormat="1" ht="53.25" customHeight="1">
      <c r="A58" s="49"/>
      <c r="B58" s="751" t="s">
        <v>173</v>
      </c>
      <c r="C58" s="751"/>
      <c r="D58" s="751"/>
      <c r="E58" s="751"/>
      <c r="F58" s="751"/>
      <c r="G58" s="751"/>
      <c r="H58" s="751"/>
      <c r="I58" s="751"/>
      <c r="J58" s="751"/>
      <c r="K58" s="751"/>
      <c r="L58" s="751"/>
      <c r="M58" s="751"/>
      <c r="N58" s="55" t="s">
        <v>174</v>
      </c>
    </row>
    <row r="59" spans="1:18" s="36" customFormat="1" ht="24.75" customHeight="1">
      <c r="A59" s="32"/>
      <c r="B59" s="33" t="s">
        <v>175</v>
      </c>
      <c r="C59" s="33"/>
      <c r="D59" s="33"/>
      <c r="E59" s="33"/>
      <c r="F59" s="33"/>
      <c r="G59" s="33"/>
      <c r="H59" s="33"/>
      <c r="I59" s="34"/>
      <c r="J59" s="34"/>
      <c r="K59" s="34"/>
      <c r="L59" s="34"/>
      <c r="M59" s="34"/>
      <c r="N59" s="35"/>
      <c r="O59" s="45"/>
      <c r="P59" s="45"/>
      <c r="Q59" s="45"/>
      <c r="R59" s="45"/>
    </row>
    <row r="60" spans="1:14" s="36" customFormat="1" ht="19.5" customHeight="1">
      <c r="A60" s="49"/>
      <c r="B60" s="33" t="s">
        <v>176</v>
      </c>
      <c r="C60" s="38"/>
      <c r="D60" s="38"/>
      <c r="E60" s="38"/>
      <c r="F60" s="38"/>
      <c r="G60" s="38"/>
      <c r="H60" s="38"/>
      <c r="I60" s="39"/>
      <c r="J60" s="39"/>
      <c r="K60" s="39"/>
      <c r="L60" s="39"/>
      <c r="M60" s="39"/>
      <c r="N60" s="35"/>
    </row>
    <row r="61" spans="1:14" s="36" customFormat="1" ht="72.75" customHeight="1">
      <c r="A61" s="49"/>
      <c r="B61" s="733" t="s">
        <v>177</v>
      </c>
      <c r="C61" s="733"/>
      <c r="D61" s="733"/>
      <c r="E61" s="733"/>
      <c r="F61" s="733"/>
      <c r="G61" s="733"/>
      <c r="H61" s="733"/>
      <c r="I61" s="733"/>
      <c r="J61" s="733"/>
      <c r="K61" s="733"/>
      <c r="L61" s="733"/>
      <c r="M61" s="733"/>
      <c r="N61" s="55" t="s">
        <v>178</v>
      </c>
    </row>
    <row r="62" spans="1:18" s="36" customFormat="1" ht="24.75" customHeight="1">
      <c r="A62" s="32" t="s">
        <v>137</v>
      </c>
      <c r="B62" s="33" t="s">
        <v>179</v>
      </c>
      <c r="C62" s="33"/>
      <c r="D62" s="33"/>
      <c r="E62" s="33"/>
      <c r="F62" s="33"/>
      <c r="G62" s="33"/>
      <c r="H62" s="33"/>
      <c r="I62" s="34"/>
      <c r="J62" s="34"/>
      <c r="K62" s="34"/>
      <c r="L62" s="34"/>
      <c r="M62" s="34"/>
      <c r="N62" s="35"/>
      <c r="O62" s="45"/>
      <c r="P62" s="45"/>
      <c r="Q62" s="45"/>
      <c r="R62" s="45"/>
    </row>
    <row r="63" spans="1:18" s="36" customFormat="1" ht="24.75" customHeight="1">
      <c r="A63" s="59" t="s">
        <v>180</v>
      </c>
      <c r="B63" s="757" t="s">
        <v>181</v>
      </c>
      <c r="C63" s="756"/>
      <c r="D63" s="756"/>
      <c r="E63" s="756"/>
      <c r="F63" s="756"/>
      <c r="G63" s="756"/>
      <c r="H63" s="756"/>
      <c r="I63" s="756"/>
      <c r="J63" s="756"/>
      <c r="K63" s="756"/>
      <c r="L63" s="656"/>
      <c r="M63" s="656"/>
      <c r="N63" s="35"/>
      <c r="O63" s="45"/>
      <c r="P63" s="45"/>
      <c r="Q63" s="45"/>
      <c r="R63" s="45"/>
    </row>
    <row r="64" spans="1:14" s="36" customFormat="1" ht="67.5" customHeight="1">
      <c r="A64" s="60"/>
      <c r="B64" s="756" t="s">
        <v>182</v>
      </c>
      <c r="C64" s="756"/>
      <c r="D64" s="756"/>
      <c r="E64" s="756"/>
      <c r="F64" s="756"/>
      <c r="G64" s="756"/>
      <c r="H64" s="756"/>
      <c r="I64" s="756"/>
      <c r="J64" s="756"/>
      <c r="K64" s="756"/>
      <c r="L64" s="756"/>
      <c r="M64" s="756"/>
      <c r="N64" s="55" t="s">
        <v>183</v>
      </c>
    </row>
    <row r="65" spans="1:14" s="36" customFormat="1" ht="34.5" customHeight="1">
      <c r="A65" s="60"/>
      <c r="B65" s="756" t="s">
        <v>184</v>
      </c>
      <c r="C65" s="756"/>
      <c r="D65" s="756"/>
      <c r="E65" s="756"/>
      <c r="F65" s="756"/>
      <c r="G65" s="756"/>
      <c r="H65" s="756"/>
      <c r="I65" s="756"/>
      <c r="J65" s="756"/>
      <c r="K65" s="756"/>
      <c r="L65" s="756"/>
      <c r="M65" s="756"/>
      <c r="N65" s="55"/>
    </row>
    <row r="66" spans="1:14" s="36" customFormat="1" ht="19.5" customHeight="1">
      <c r="A66" s="60"/>
      <c r="B66" s="722" t="s">
        <v>185</v>
      </c>
      <c r="C66" s="722"/>
      <c r="D66" s="722"/>
      <c r="E66" s="722"/>
      <c r="F66" s="722"/>
      <c r="G66" s="722"/>
      <c r="H66" s="722"/>
      <c r="I66" s="722"/>
      <c r="J66" s="722"/>
      <c r="K66" s="722"/>
      <c r="L66" s="54"/>
      <c r="M66" s="54"/>
      <c r="N66" s="35"/>
    </row>
    <row r="67" spans="1:14" s="36" customFormat="1" ht="19.5" customHeight="1">
      <c r="A67" s="60"/>
      <c r="B67" s="758" t="s">
        <v>186</v>
      </c>
      <c r="C67" s="758"/>
      <c r="D67" s="758"/>
      <c r="E67" s="758"/>
      <c r="F67" s="758"/>
      <c r="G67" s="758"/>
      <c r="H67" s="758"/>
      <c r="I67" s="758"/>
      <c r="J67" s="758"/>
      <c r="K67" s="758"/>
      <c r="L67" s="657"/>
      <c r="M67" s="657"/>
      <c r="N67" s="55"/>
    </row>
    <row r="68" spans="1:14" s="36" customFormat="1" ht="50.25" customHeight="1">
      <c r="A68" s="60"/>
      <c r="B68" s="722" t="s">
        <v>187</v>
      </c>
      <c r="C68" s="722"/>
      <c r="D68" s="722"/>
      <c r="E68" s="722"/>
      <c r="F68" s="722"/>
      <c r="G68" s="722"/>
      <c r="H68" s="722"/>
      <c r="I68" s="722"/>
      <c r="J68" s="722"/>
      <c r="K68" s="722"/>
      <c r="L68" s="722"/>
      <c r="M68" s="722"/>
      <c r="N68" s="55"/>
    </row>
    <row r="69" spans="1:14" s="36" customFormat="1" ht="36" customHeight="1">
      <c r="A69" s="60"/>
      <c r="B69" s="722" t="s">
        <v>188</v>
      </c>
      <c r="C69" s="722"/>
      <c r="D69" s="722"/>
      <c r="E69" s="722"/>
      <c r="F69" s="722"/>
      <c r="G69" s="722"/>
      <c r="H69" s="722"/>
      <c r="I69" s="722"/>
      <c r="J69" s="722"/>
      <c r="K69" s="722"/>
      <c r="L69" s="722"/>
      <c r="M69" s="722"/>
      <c r="N69" s="55"/>
    </row>
    <row r="70" spans="1:14" s="36" customFormat="1" ht="36" customHeight="1">
      <c r="A70" s="60"/>
      <c r="B70" s="722" t="s">
        <v>189</v>
      </c>
      <c r="C70" s="722"/>
      <c r="D70" s="722"/>
      <c r="E70" s="722"/>
      <c r="F70" s="722"/>
      <c r="G70" s="722"/>
      <c r="H70" s="722"/>
      <c r="I70" s="722"/>
      <c r="J70" s="722"/>
      <c r="K70" s="722"/>
      <c r="L70" s="722"/>
      <c r="M70" s="722"/>
      <c r="N70" s="55"/>
    </row>
    <row r="71" spans="1:14" s="36" customFormat="1" ht="24.75" customHeight="1" hidden="1">
      <c r="A71" s="60"/>
      <c r="B71" s="758" t="s">
        <v>190</v>
      </c>
      <c r="C71" s="758"/>
      <c r="D71" s="758"/>
      <c r="E71" s="758"/>
      <c r="F71" s="758"/>
      <c r="G71" s="758"/>
      <c r="H71" s="758"/>
      <c r="I71" s="758"/>
      <c r="J71" s="758"/>
      <c r="K71" s="758"/>
      <c r="L71" s="657"/>
      <c r="M71" s="657"/>
      <c r="N71" s="55"/>
    </row>
    <row r="72" spans="1:14" s="36" customFormat="1" ht="76.5" customHeight="1" hidden="1">
      <c r="A72" s="60"/>
      <c r="B72" s="722" t="s">
        <v>191</v>
      </c>
      <c r="C72" s="722"/>
      <c r="D72" s="722"/>
      <c r="E72" s="722"/>
      <c r="F72" s="722"/>
      <c r="G72" s="722"/>
      <c r="H72" s="722"/>
      <c r="I72" s="722"/>
      <c r="J72" s="722"/>
      <c r="K72" s="722"/>
      <c r="L72" s="54"/>
      <c r="M72" s="54"/>
      <c r="N72" s="55"/>
    </row>
    <row r="73" spans="1:14" s="36" customFormat="1" ht="24.75" customHeight="1" hidden="1">
      <c r="A73" s="60"/>
      <c r="B73" s="758" t="s">
        <v>192</v>
      </c>
      <c r="C73" s="758"/>
      <c r="D73" s="758"/>
      <c r="E73" s="758"/>
      <c r="F73" s="758"/>
      <c r="G73" s="758"/>
      <c r="H73" s="758"/>
      <c r="I73" s="758"/>
      <c r="J73" s="758"/>
      <c r="K73" s="758"/>
      <c r="L73" s="657"/>
      <c r="M73" s="657"/>
      <c r="N73" s="55"/>
    </row>
    <row r="74" spans="1:14" s="36" customFormat="1" ht="50.25" customHeight="1" hidden="1">
      <c r="A74" s="60"/>
      <c r="B74" s="722" t="s">
        <v>193</v>
      </c>
      <c r="C74" s="722"/>
      <c r="D74" s="722"/>
      <c r="E74" s="722"/>
      <c r="F74" s="722"/>
      <c r="G74" s="722"/>
      <c r="H74" s="722"/>
      <c r="I74" s="722"/>
      <c r="J74" s="722"/>
      <c r="K74" s="722"/>
      <c r="L74" s="54"/>
      <c r="M74" s="54"/>
      <c r="N74" s="55"/>
    </row>
    <row r="75" spans="1:14" s="36" customFormat="1" ht="44.25" customHeight="1" hidden="1">
      <c r="A75" s="60"/>
      <c r="B75" s="722" t="s">
        <v>194</v>
      </c>
      <c r="C75" s="722"/>
      <c r="D75" s="722"/>
      <c r="E75" s="722"/>
      <c r="F75" s="722"/>
      <c r="G75" s="722"/>
      <c r="H75" s="722"/>
      <c r="I75" s="722"/>
      <c r="J75" s="722"/>
      <c r="K75" s="722"/>
      <c r="L75" s="54"/>
      <c r="M75" s="54"/>
      <c r="N75" s="55"/>
    </row>
    <row r="76" spans="1:14" s="36" customFormat="1" ht="24.75" customHeight="1" hidden="1">
      <c r="A76" s="60"/>
      <c r="B76" s="758" t="s">
        <v>195</v>
      </c>
      <c r="C76" s="758"/>
      <c r="D76" s="758"/>
      <c r="E76" s="758"/>
      <c r="F76" s="758"/>
      <c r="G76" s="758"/>
      <c r="H76" s="758"/>
      <c r="I76" s="758"/>
      <c r="J76" s="758"/>
      <c r="K76" s="758"/>
      <c r="L76" s="657"/>
      <c r="M76" s="657"/>
      <c r="N76" s="55"/>
    </row>
    <row r="77" spans="1:14" s="36" customFormat="1" ht="50.25" customHeight="1" hidden="1">
      <c r="A77" s="60"/>
      <c r="B77" s="722" t="s">
        <v>196</v>
      </c>
      <c r="C77" s="722"/>
      <c r="D77" s="722"/>
      <c r="E77" s="722"/>
      <c r="F77" s="722"/>
      <c r="G77" s="722"/>
      <c r="H77" s="722"/>
      <c r="I77" s="722"/>
      <c r="J77" s="722"/>
      <c r="K77" s="722"/>
      <c r="L77" s="54"/>
      <c r="M77" s="54"/>
      <c r="N77" s="55"/>
    </row>
    <row r="78" spans="1:14" s="41" customFormat="1" ht="24.75" customHeight="1">
      <c r="A78" s="48" t="s">
        <v>197</v>
      </c>
      <c r="B78" s="733" t="s">
        <v>198</v>
      </c>
      <c r="C78" s="727"/>
      <c r="D78" s="727"/>
      <c r="E78" s="727"/>
      <c r="F78" s="727"/>
      <c r="G78" s="727"/>
      <c r="H78" s="727"/>
      <c r="I78" s="727"/>
      <c r="J78" s="727"/>
      <c r="K78" s="727"/>
      <c r="L78" s="658"/>
      <c r="M78" s="658"/>
      <c r="N78" s="38"/>
    </row>
    <row r="79" spans="1:14" s="36" customFormat="1" ht="43.5" customHeight="1">
      <c r="A79" s="49"/>
      <c r="B79" s="733" t="s">
        <v>199</v>
      </c>
      <c r="C79" s="733"/>
      <c r="D79" s="733"/>
      <c r="E79" s="733"/>
      <c r="F79" s="733"/>
      <c r="G79" s="733"/>
      <c r="H79" s="733"/>
      <c r="I79" s="733"/>
      <c r="J79" s="733"/>
      <c r="K79" s="733"/>
      <c r="L79" s="733"/>
      <c r="M79" s="733"/>
      <c r="N79" s="55"/>
    </row>
    <row r="80" spans="1:14" s="36" customFormat="1" ht="19.5" customHeight="1">
      <c r="A80" s="49"/>
      <c r="B80" s="722" t="s">
        <v>185</v>
      </c>
      <c r="C80" s="722"/>
      <c r="D80" s="722"/>
      <c r="E80" s="722"/>
      <c r="F80" s="722"/>
      <c r="G80" s="722"/>
      <c r="H80" s="722"/>
      <c r="I80" s="722"/>
      <c r="J80" s="722"/>
      <c r="K80" s="722"/>
      <c r="L80" s="54"/>
      <c r="M80" s="54"/>
      <c r="N80" s="35"/>
    </row>
    <row r="81" spans="1:14" s="36" customFormat="1" ht="24.75" customHeight="1" hidden="1">
      <c r="A81" s="49"/>
      <c r="B81" s="758" t="s">
        <v>200</v>
      </c>
      <c r="C81" s="758"/>
      <c r="D81" s="758"/>
      <c r="E81" s="758"/>
      <c r="F81" s="758"/>
      <c r="G81" s="758"/>
      <c r="H81" s="758"/>
      <c r="I81" s="758"/>
      <c r="J81" s="758"/>
      <c r="K81" s="758"/>
      <c r="L81" s="657"/>
      <c r="M81" s="657"/>
      <c r="N81" s="35"/>
    </row>
    <row r="82" spans="1:14" s="36" customFormat="1" ht="72" customHeight="1" hidden="1">
      <c r="A82" s="49"/>
      <c r="B82" s="722" t="s">
        <v>201</v>
      </c>
      <c r="C82" s="722"/>
      <c r="D82" s="722"/>
      <c r="E82" s="722"/>
      <c r="F82" s="722"/>
      <c r="G82" s="722"/>
      <c r="H82" s="722"/>
      <c r="I82" s="722"/>
      <c r="J82" s="722"/>
      <c r="K82" s="722"/>
      <c r="L82" s="54"/>
      <c r="M82" s="54"/>
      <c r="N82" s="35"/>
    </row>
    <row r="83" spans="1:14" s="36" customFormat="1" ht="49.5" customHeight="1" hidden="1">
      <c r="A83" s="49"/>
      <c r="B83" s="722" t="s">
        <v>202</v>
      </c>
      <c r="C83" s="722"/>
      <c r="D83" s="722"/>
      <c r="E83" s="722"/>
      <c r="F83" s="722"/>
      <c r="G83" s="722"/>
      <c r="H83" s="722"/>
      <c r="I83" s="722"/>
      <c r="J83" s="722"/>
      <c r="K83" s="722"/>
      <c r="L83" s="54"/>
      <c r="M83" s="54"/>
      <c r="N83" s="35"/>
    </row>
    <row r="84" spans="1:14" s="36" customFormat="1" ht="24.75" customHeight="1" hidden="1">
      <c r="A84" s="49"/>
      <c r="B84" s="758" t="s">
        <v>203</v>
      </c>
      <c r="C84" s="758"/>
      <c r="D84" s="758"/>
      <c r="E84" s="758"/>
      <c r="F84" s="758"/>
      <c r="G84" s="758"/>
      <c r="H84" s="758"/>
      <c r="I84" s="758"/>
      <c r="J84" s="758"/>
      <c r="K84" s="758"/>
      <c r="L84" s="657"/>
      <c r="M84" s="657"/>
      <c r="N84" s="35"/>
    </row>
    <row r="85" spans="1:14" s="36" customFormat="1" ht="34.5" customHeight="1" hidden="1">
      <c r="A85" s="49"/>
      <c r="B85" s="722" t="s">
        <v>204</v>
      </c>
      <c r="C85" s="722"/>
      <c r="D85" s="722"/>
      <c r="E85" s="722"/>
      <c r="F85" s="722"/>
      <c r="G85" s="722"/>
      <c r="H85" s="722"/>
      <c r="I85" s="722"/>
      <c r="J85" s="722"/>
      <c r="K85" s="722"/>
      <c r="L85" s="54"/>
      <c r="M85" s="54"/>
      <c r="N85" s="35"/>
    </row>
    <row r="86" spans="1:14" s="36" customFormat="1" ht="19.5" customHeight="1">
      <c r="A86" s="49"/>
      <c r="B86" s="758" t="s">
        <v>205</v>
      </c>
      <c r="C86" s="758"/>
      <c r="D86" s="758"/>
      <c r="E86" s="758"/>
      <c r="F86" s="758"/>
      <c r="G86" s="758"/>
      <c r="H86" s="758"/>
      <c r="I86" s="758"/>
      <c r="J86" s="758"/>
      <c r="K86" s="758"/>
      <c r="L86" s="657"/>
      <c r="M86" s="657"/>
      <c r="N86" s="35"/>
    </row>
    <row r="87" spans="1:14" s="36" customFormat="1" ht="38.25" customHeight="1">
      <c r="A87" s="49"/>
      <c r="B87" s="722" t="s">
        <v>206</v>
      </c>
      <c r="C87" s="722"/>
      <c r="D87" s="722"/>
      <c r="E87" s="722"/>
      <c r="F87" s="722"/>
      <c r="G87" s="722"/>
      <c r="H87" s="722"/>
      <c r="I87" s="722"/>
      <c r="J87" s="722"/>
      <c r="K87" s="722"/>
      <c r="L87" s="722"/>
      <c r="M87" s="722"/>
      <c r="N87" s="35"/>
    </row>
    <row r="88" spans="1:14" s="36" customFormat="1" ht="19.5" customHeight="1">
      <c r="A88" s="49"/>
      <c r="B88" s="758" t="s">
        <v>207</v>
      </c>
      <c r="C88" s="758"/>
      <c r="D88" s="758"/>
      <c r="E88" s="758"/>
      <c r="F88" s="758"/>
      <c r="G88" s="758"/>
      <c r="H88" s="758"/>
      <c r="I88" s="758"/>
      <c r="J88" s="758"/>
      <c r="K88" s="758"/>
      <c r="L88" s="657"/>
      <c r="M88" s="657"/>
      <c r="N88" s="35"/>
    </row>
    <row r="89" spans="1:14" s="36" customFormat="1" ht="24.75" customHeight="1">
      <c r="A89" s="49"/>
      <c r="B89" s="722" t="s">
        <v>208</v>
      </c>
      <c r="C89" s="722"/>
      <c r="D89" s="722"/>
      <c r="E89" s="722"/>
      <c r="F89" s="722"/>
      <c r="G89" s="722"/>
      <c r="H89" s="722"/>
      <c r="I89" s="722"/>
      <c r="J89" s="722"/>
      <c r="K89" s="722"/>
      <c r="L89" s="722"/>
      <c r="M89" s="722"/>
      <c r="N89" s="35"/>
    </row>
    <row r="90" spans="1:14" s="36" customFormat="1" ht="24.75" customHeight="1" hidden="1">
      <c r="A90" s="49"/>
      <c r="B90" s="758" t="s">
        <v>209</v>
      </c>
      <c r="C90" s="758"/>
      <c r="D90" s="758"/>
      <c r="E90" s="758"/>
      <c r="F90" s="758"/>
      <c r="G90" s="758"/>
      <c r="H90" s="758"/>
      <c r="I90" s="758"/>
      <c r="J90" s="758"/>
      <c r="K90" s="758"/>
      <c r="L90" s="657"/>
      <c r="M90" s="657"/>
      <c r="N90" s="35"/>
    </row>
    <row r="91" spans="1:14" s="36" customFormat="1" ht="50.25" customHeight="1" hidden="1">
      <c r="A91" s="49"/>
      <c r="B91" s="722" t="s">
        <v>210</v>
      </c>
      <c r="C91" s="722"/>
      <c r="D91" s="722"/>
      <c r="E91" s="722"/>
      <c r="F91" s="722"/>
      <c r="G91" s="722"/>
      <c r="H91" s="722"/>
      <c r="I91" s="722"/>
      <c r="J91" s="722"/>
      <c r="K91" s="722"/>
      <c r="L91" s="54"/>
      <c r="M91" s="54"/>
      <c r="N91" s="35"/>
    </row>
    <row r="92" spans="1:14" s="63" customFormat="1" ht="24.75" customHeight="1" hidden="1">
      <c r="A92" s="61"/>
      <c r="B92" s="758" t="s">
        <v>211</v>
      </c>
      <c r="C92" s="758"/>
      <c r="D92" s="758"/>
      <c r="E92" s="758"/>
      <c r="F92" s="758"/>
      <c r="G92" s="758"/>
      <c r="H92" s="758"/>
      <c r="I92" s="758"/>
      <c r="J92" s="758"/>
      <c r="K92" s="758"/>
      <c r="L92" s="657"/>
      <c r="M92" s="657"/>
      <c r="N92" s="62"/>
    </row>
    <row r="93" spans="1:14" s="36" customFormat="1" ht="66" customHeight="1" hidden="1">
      <c r="A93" s="49"/>
      <c r="B93" s="722" t="s">
        <v>212</v>
      </c>
      <c r="C93" s="722"/>
      <c r="D93" s="722"/>
      <c r="E93" s="722"/>
      <c r="F93" s="722"/>
      <c r="G93" s="722"/>
      <c r="H93" s="722"/>
      <c r="I93" s="722"/>
      <c r="J93" s="722"/>
      <c r="K93" s="722"/>
      <c r="L93" s="54"/>
      <c r="M93" s="54"/>
      <c r="N93" s="35"/>
    </row>
    <row r="94" spans="1:14" s="36" customFormat="1" ht="50.25" customHeight="1" hidden="1">
      <c r="A94" s="49"/>
      <c r="B94" s="722" t="s">
        <v>213</v>
      </c>
      <c r="C94" s="722"/>
      <c r="D94" s="722"/>
      <c r="E94" s="722"/>
      <c r="F94" s="722"/>
      <c r="G94" s="722"/>
      <c r="H94" s="722"/>
      <c r="I94" s="722"/>
      <c r="J94" s="722"/>
      <c r="K94" s="722"/>
      <c r="L94" s="54"/>
      <c r="M94" s="54"/>
      <c r="N94" s="35"/>
    </row>
    <row r="95" spans="1:14" s="36" customFormat="1" ht="24.75" customHeight="1" hidden="1">
      <c r="A95" s="49"/>
      <c r="B95" s="758" t="s">
        <v>214</v>
      </c>
      <c r="C95" s="758"/>
      <c r="D95" s="758"/>
      <c r="E95" s="758"/>
      <c r="F95" s="758"/>
      <c r="G95" s="758"/>
      <c r="H95" s="758"/>
      <c r="I95" s="758"/>
      <c r="J95" s="758"/>
      <c r="K95" s="758"/>
      <c r="L95" s="657"/>
      <c r="M95" s="657"/>
      <c r="N95" s="35"/>
    </row>
    <row r="96" spans="1:14" s="36" customFormat="1" ht="49.5" customHeight="1" hidden="1">
      <c r="A96" s="49"/>
      <c r="B96" s="722" t="s">
        <v>215</v>
      </c>
      <c r="C96" s="722"/>
      <c r="D96" s="722"/>
      <c r="E96" s="722"/>
      <c r="F96" s="722"/>
      <c r="G96" s="722"/>
      <c r="H96" s="722"/>
      <c r="I96" s="722"/>
      <c r="J96" s="722"/>
      <c r="K96" s="722"/>
      <c r="L96" s="54"/>
      <c r="M96" s="54"/>
      <c r="N96" s="35"/>
    </row>
    <row r="97" spans="1:14" s="41" customFormat="1" ht="24.75" customHeight="1" hidden="1">
      <c r="A97" s="48" t="s">
        <v>216</v>
      </c>
      <c r="B97" s="733" t="s">
        <v>217</v>
      </c>
      <c r="C97" s="727"/>
      <c r="D97" s="727"/>
      <c r="E97" s="727"/>
      <c r="F97" s="727"/>
      <c r="G97" s="727"/>
      <c r="H97" s="727"/>
      <c r="I97" s="727"/>
      <c r="J97" s="727"/>
      <c r="K97" s="727"/>
      <c r="L97" s="658"/>
      <c r="M97" s="658"/>
      <c r="N97" s="64"/>
    </row>
    <row r="98" spans="1:14" s="36" customFormat="1" ht="78.75" customHeight="1" hidden="1">
      <c r="A98" s="49"/>
      <c r="B98" s="733" t="s">
        <v>218</v>
      </c>
      <c r="C98" s="722"/>
      <c r="D98" s="722"/>
      <c r="E98" s="722"/>
      <c r="F98" s="722"/>
      <c r="G98" s="722"/>
      <c r="H98" s="722"/>
      <c r="I98" s="722"/>
      <c r="J98" s="722"/>
      <c r="K98" s="722"/>
      <c r="L98" s="54"/>
      <c r="M98" s="54"/>
      <c r="N98" s="55" t="s">
        <v>219</v>
      </c>
    </row>
    <row r="99" spans="1:14" s="36" customFormat="1" ht="24.75" customHeight="1">
      <c r="A99" s="48" t="s">
        <v>216</v>
      </c>
      <c r="B99" s="733" t="s">
        <v>220</v>
      </c>
      <c r="C99" s="751"/>
      <c r="D99" s="751"/>
      <c r="E99" s="751"/>
      <c r="F99" s="751"/>
      <c r="G99" s="751"/>
      <c r="H99" s="751"/>
      <c r="I99" s="751"/>
      <c r="J99" s="751"/>
      <c r="K99" s="751"/>
      <c r="L99" s="56"/>
      <c r="M99" s="56"/>
      <c r="N99" s="55"/>
    </row>
    <row r="100" spans="1:14" s="36" customFormat="1" ht="49.5" customHeight="1">
      <c r="A100" s="49"/>
      <c r="B100" s="756" t="s">
        <v>221</v>
      </c>
      <c r="C100" s="756"/>
      <c r="D100" s="756"/>
      <c r="E100" s="756"/>
      <c r="F100" s="756"/>
      <c r="G100" s="756"/>
      <c r="H100" s="756"/>
      <c r="I100" s="756"/>
      <c r="J100" s="756"/>
      <c r="K100" s="756"/>
      <c r="L100" s="756"/>
      <c r="M100" s="756"/>
      <c r="N100" s="55"/>
    </row>
    <row r="101" spans="1:14" s="69" customFormat="1" ht="23.25" customHeight="1">
      <c r="A101" s="65"/>
      <c r="B101" s="66" t="s">
        <v>222</v>
      </c>
      <c r="C101" s="66"/>
      <c r="D101" s="66"/>
      <c r="E101" s="66"/>
      <c r="F101" s="66"/>
      <c r="G101" s="66"/>
      <c r="H101" s="66"/>
      <c r="I101" s="67"/>
      <c r="J101" s="67"/>
      <c r="K101" s="67"/>
      <c r="L101" s="67"/>
      <c r="M101" s="67"/>
      <c r="N101" s="68" t="s">
        <v>223</v>
      </c>
    </row>
    <row r="102" spans="1:14" s="36" customFormat="1" ht="15.75" customHeight="1">
      <c r="A102" s="61"/>
      <c r="B102" s="51" t="s">
        <v>25</v>
      </c>
      <c r="C102" s="51"/>
      <c r="D102" s="51"/>
      <c r="E102" s="51"/>
      <c r="F102" s="51"/>
      <c r="G102" s="51"/>
      <c r="H102" s="51"/>
      <c r="I102" s="70" t="s">
        <v>224</v>
      </c>
      <c r="J102" s="53"/>
      <c r="K102" s="53"/>
      <c r="L102" s="53"/>
      <c r="M102" s="53"/>
      <c r="N102" s="35"/>
    </row>
    <row r="103" spans="1:14" s="36" customFormat="1" ht="15.75" customHeight="1">
      <c r="A103" s="61"/>
      <c r="B103" s="51" t="s">
        <v>225</v>
      </c>
      <c r="C103" s="51"/>
      <c r="D103" s="51"/>
      <c r="E103" s="51"/>
      <c r="F103" s="51"/>
      <c r="G103" s="51"/>
      <c r="H103" s="51"/>
      <c r="I103" s="70" t="s">
        <v>226</v>
      </c>
      <c r="J103" s="53"/>
      <c r="K103" s="53"/>
      <c r="L103" s="53"/>
      <c r="M103" s="53"/>
      <c r="N103" s="35"/>
    </row>
    <row r="104" spans="1:14" s="36" customFormat="1" ht="15.75" customHeight="1">
      <c r="A104" s="61"/>
      <c r="B104" s="51" t="s">
        <v>26</v>
      </c>
      <c r="C104" s="51"/>
      <c r="D104" s="51"/>
      <c r="E104" s="51"/>
      <c r="F104" s="51"/>
      <c r="G104" s="51"/>
      <c r="H104" s="51"/>
      <c r="I104" s="70" t="s">
        <v>227</v>
      </c>
      <c r="J104" s="53"/>
      <c r="K104" s="53"/>
      <c r="L104" s="53"/>
      <c r="M104" s="53"/>
      <c r="N104" s="35"/>
    </row>
    <row r="105" spans="1:14" s="36" customFormat="1" ht="15.75" customHeight="1">
      <c r="A105" s="61"/>
      <c r="B105" s="51" t="s">
        <v>27</v>
      </c>
      <c r="C105" s="51"/>
      <c r="D105" s="51"/>
      <c r="E105" s="51"/>
      <c r="F105" s="51"/>
      <c r="G105" s="51"/>
      <c r="H105" s="51"/>
      <c r="I105" s="70" t="s">
        <v>228</v>
      </c>
      <c r="J105" s="53"/>
      <c r="K105" s="53"/>
      <c r="L105" s="53"/>
      <c r="M105" s="53"/>
      <c r="N105" s="35"/>
    </row>
    <row r="106" spans="1:14" s="36" customFormat="1" ht="15.75" customHeight="1">
      <c r="A106" s="61"/>
      <c r="B106" s="51" t="s">
        <v>207</v>
      </c>
      <c r="C106" s="51"/>
      <c r="D106" s="51"/>
      <c r="E106" s="51"/>
      <c r="F106" s="51"/>
      <c r="G106" s="51"/>
      <c r="H106" s="51"/>
      <c r="I106" s="70" t="s">
        <v>229</v>
      </c>
      <c r="J106" s="53"/>
      <c r="K106" s="53"/>
      <c r="L106" s="53"/>
      <c r="M106" s="53"/>
      <c r="N106" s="35"/>
    </row>
    <row r="107" spans="1:14" s="36" customFormat="1" ht="18" customHeight="1">
      <c r="A107" s="61"/>
      <c r="B107" s="71" t="s">
        <v>230</v>
      </c>
      <c r="C107" s="71"/>
      <c r="D107" s="71"/>
      <c r="E107" s="71"/>
      <c r="F107" s="71"/>
      <c r="G107" s="71"/>
      <c r="H107" s="71"/>
      <c r="I107" s="71"/>
      <c r="J107" s="71"/>
      <c r="K107" s="71"/>
      <c r="L107" s="71"/>
      <c r="M107" s="71"/>
      <c r="N107" s="35"/>
    </row>
    <row r="108" spans="1:14" s="36" customFormat="1" ht="18" customHeight="1" hidden="1">
      <c r="A108" s="61"/>
      <c r="B108" s="71" t="s">
        <v>231</v>
      </c>
      <c r="C108" s="71"/>
      <c r="D108" s="71"/>
      <c r="E108" s="71"/>
      <c r="F108" s="71"/>
      <c r="G108" s="71"/>
      <c r="H108" s="71"/>
      <c r="I108" s="71"/>
      <c r="J108" s="71"/>
      <c r="K108" s="71"/>
      <c r="L108" s="71"/>
      <c r="M108" s="71"/>
      <c r="N108" s="35"/>
    </row>
    <row r="109" spans="1:14" s="36" customFormat="1" ht="15.75" customHeight="1" hidden="1">
      <c r="A109" s="61"/>
      <c r="B109" s="71"/>
      <c r="C109" s="71"/>
      <c r="D109" s="71"/>
      <c r="E109" s="71"/>
      <c r="F109" s="71"/>
      <c r="G109" s="71"/>
      <c r="H109" s="71"/>
      <c r="I109" s="71"/>
      <c r="J109" s="71"/>
      <c r="K109" s="71"/>
      <c r="L109" s="71"/>
      <c r="M109" s="71"/>
      <c r="N109" s="35"/>
    </row>
    <row r="110" spans="1:14" s="36" customFormat="1" ht="15.75" customHeight="1" hidden="1">
      <c r="A110" s="61"/>
      <c r="B110" s="71"/>
      <c r="C110" s="71"/>
      <c r="D110" s="71"/>
      <c r="E110" s="71"/>
      <c r="F110" s="71"/>
      <c r="G110" s="71"/>
      <c r="H110" s="71"/>
      <c r="I110" s="71"/>
      <c r="J110" s="71"/>
      <c r="K110" s="71"/>
      <c r="L110" s="71"/>
      <c r="M110" s="71"/>
      <c r="N110" s="35"/>
    </row>
    <row r="111" spans="1:18" s="36" customFormat="1" ht="24.75" customHeight="1">
      <c r="A111" s="32" t="s">
        <v>139</v>
      </c>
      <c r="B111" s="33" t="s">
        <v>232</v>
      </c>
      <c r="C111" s="33"/>
      <c r="D111" s="33"/>
      <c r="E111" s="33"/>
      <c r="F111" s="33"/>
      <c r="G111" s="33"/>
      <c r="H111" s="33"/>
      <c r="I111" s="34"/>
      <c r="J111" s="34"/>
      <c r="K111" s="34"/>
      <c r="L111" s="34"/>
      <c r="M111" s="34"/>
      <c r="N111" s="35"/>
      <c r="O111" s="45"/>
      <c r="P111" s="45"/>
      <c r="Q111" s="45"/>
      <c r="R111" s="45"/>
    </row>
    <row r="112" spans="1:14" s="36" customFormat="1" ht="36" customHeight="1">
      <c r="A112" s="61"/>
      <c r="B112" s="722" t="s">
        <v>233</v>
      </c>
      <c r="C112" s="722"/>
      <c r="D112" s="722"/>
      <c r="E112" s="722"/>
      <c r="F112" s="722"/>
      <c r="G112" s="722"/>
      <c r="H112" s="722"/>
      <c r="I112" s="722"/>
      <c r="J112" s="722"/>
      <c r="K112" s="722"/>
      <c r="L112" s="722"/>
      <c r="M112" s="722"/>
      <c r="N112" s="35"/>
    </row>
    <row r="113" spans="1:14" s="36" customFormat="1" ht="35.25" customHeight="1">
      <c r="A113" s="61"/>
      <c r="B113" s="722" t="s">
        <v>234</v>
      </c>
      <c r="C113" s="722"/>
      <c r="D113" s="722"/>
      <c r="E113" s="722"/>
      <c r="F113" s="722"/>
      <c r="G113" s="722"/>
      <c r="H113" s="722"/>
      <c r="I113" s="722"/>
      <c r="J113" s="722"/>
      <c r="K113" s="722"/>
      <c r="L113" s="722"/>
      <c r="M113" s="722"/>
      <c r="N113" s="35"/>
    </row>
    <row r="114" spans="1:14" s="36" customFormat="1" ht="24.75" customHeight="1" hidden="1">
      <c r="A114" s="32" t="s">
        <v>142</v>
      </c>
      <c r="B114" s="33" t="s">
        <v>235</v>
      </c>
      <c r="C114" s="33"/>
      <c r="D114" s="33"/>
      <c r="E114" s="33"/>
      <c r="F114" s="33"/>
      <c r="G114" s="33"/>
      <c r="H114" s="33"/>
      <c r="I114" s="34"/>
      <c r="J114" s="34"/>
      <c r="K114" s="34"/>
      <c r="L114" s="34"/>
      <c r="M114" s="34"/>
      <c r="N114" s="35"/>
    </row>
    <row r="115" spans="1:14" s="36" customFormat="1" ht="24.75" customHeight="1" hidden="1">
      <c r="A115" s="48"/>
      <c r="B115" s="757" t="s">
        <v>236</v>
      </c>
      <c r="C115" s="756"/>
      <c r="D115" s="756"/>
      <c r="E115" s="756"/>
      <c r="F115" s="756"/>
      <c r="G115" s="756"/>
      <c r="H115" s="756"/>
      <c r="I115" s="756"/>
      <c r="J115" s="756"/>
      <c r="K115" s="756"/>
      <c r="L115" s="656"/>
      <c r="M115" s="656"/>
      <c r="N115" s="35"/>
    </row>
    <row r="116" spans="1:14" s="36" customFormat="1" ht="50.25" customHeight="1" hidden="1">
      <c r="A116" s="49"/>
      <c r="B116" s="757" t="s">
        <v>237</v>
      </c>
      <c r="C116" s="756"/>
      <c r="D116" s="756"/>
      <c r="E116" s="756"/>
      <c r="F116" s="756"/>
      <c r="G116" s="756"/>
      <c r="H116" s="756"/>
      <c r="I116" s="756"/>
      <c r="J116" s="756"/>
      <c r="K116" s="756"/>
      <c r="L116" s="656"/>
      <c r="M116" s="656"/>
      <c r="N116" s="55" t="s">
        <v>238</v>
      </c>
    </row>
    <row r="117" spans="1:14" s="36" customFormat="1" ht="36" customHeight="1" hidden="1">
      <c r="A117" s="49"/>
      <c r="B117" s="722" t="s">
        <v>239</v>
      </c>
      <c r="C117" s="722"/>
      <c r="D117" s="722"/>
      <c r="E117" s="722"/>
      <c r="F117" s="722"/>
      <c r="G117" s="722"/>
      <c r="H117" s="722"/>
      <c r="I117" s="722"/>
      <c r="J117" s="722"/>
      <c r="K117" s="722"/>
      <c r="L117" s="54"/>
      <c r="M117" s="54"/>
      <c r="N117" s="35" t="s">
        <v>240</v>
      </c>
    </row>
    <row r="118" spans="1:14" s="36" customFormat="1" ht="36" customHeight="1" hidden="1">
      <c r="A118" s="49"/>
      <c r="B118" s="722" t="s">
        <v>241</v>
      </c>
      <c r="C118" s="722"/>
      <c r="D118" s="722"/>
      <c r="E118" s="722"/>
      <c r="F118" s="722"/>
      <c r="G118" s="722"/>
      <c r="H118" s="722"/>
      <c r="I118" s="722"/>
      <c r="J118" s="722"/>
      <c r="K118" s="722"/>
      <c r="L118" s="54"/>
      <c r="M118" s="54"/>
      <c r="N118" s="35" t="s">
        <v>240</v>
      </c>
    </row>
    <row r="119" spans="1:14" s="36" customFormat="1" ht="52.5" customHeight="1" hidden="1">
      <c r="A119" s="49"/>
      <c r="B119" s="727" t="s">
        <v>242</v>
      </c>
      <c r="C119" s="727"/>
      <c r="D119" s="727"/>
      <c r="E119" s="727"/>
      <c r="F119" s="727"/>
      <c r="G119" s="727"/>
      <c r="H119" s="727"/>
      <c r="I119" s="727"/>
      <c r="J119" s="727"/>
      <c r="K119" s="727"/>
      <c r="L119" s="658"/>
      <c r="M119" s="658"/>
      <c r="N119" s="55"/>
    </row>
    <row r="120" spans="1:14" s="36" customFormat="1" ht="36" customHeight="1" hidden="1">
      <c r="A120" s="49"/>
      <c r="B120" s="756" t="s">
        <v>243</v>
      </c>
      <c r="C120" s="756"/>
      <c r="D120" s="756"/>
      <c r="E120" s="756"/>
      <c r="F120" s="756"/>
      <c r="G120" s="756"/>
      <c r="H120" s="756"/>
      <c r="I120" s="756"/>
      <c r="J120" s="756"/>
      <c r="K120" s="756"/>
      <c r="L120" s="656"/>
      <c r="M120" s="656"/>
      <c r="N120" s="55"/>
    </row>
    <row r="121" spans="1:14" s="36" customFormat="1" ht="36" customHeight="1" hidden="1">
      <c r="A121" s="48"/>
      <c r="B121" s="751" t="s">
        <v>244</v>
      </c>
      <c r="C121" s="722"/>
      <c r="D121" s="722"/>
      <c r="E121" s="722"/>
      <c r="F121" s="722"/>
      <c r="G121" s="722"/>
      <c r="H121" s="722"/>
      <c r="I121" s="722"/>
      <c r="J121" s="722"/>
      <c r="K121" s="722"/>
      <c r="L121" s="54"/>
      <c r="M121" s="54"/>
      <c r="N121" s="55"/>
    </row>
    <row r="122" spans="1:13" s="75" customFormat="1" ht="24.75" customHeight="1" hidden="1">
      <c r="A122" s="72"/>
      <c r="B122" s="73" t="s">
        <v>245</v>
      </c>
      <c r="C122" s="73"/>
      <c r="D122" s="73"/>
      <c r="E122" s="73"/>
      <c r="F122" s="73"/>
      <c r="G122" s="73"/>
      <c r="H122" s="73"/>
      <c r="I122" s="74"/>
      <c r="J122" s="74"/>
      <c r="K122" s="74"/>
      <c r="L122" s="74"/>
      <c r="M122" s="74"/>
    </row>
    <row r="123" spans="1:14" s="36" customFormat="1" ht="15.75" customHeight="1" hidden="1">
      <c r="A123" s="61"/>
      <c r="B123" s="51" t="s">
        <v>25</v>
      </c>
      <c r="C123" s="51"/>
      <c r="D123" s="51"/>
      <c r="E123" s="51"/>
      <c r="F123" s="51"/>
      <c r="G123" s="51"/>
      <c r="H123" s="51"/>
      <c r="I123" s="53" t="s">
        <v>224</v>
      </c>
      <c r="J123" s="53"/>
      <c r="K123" s="53"/>
      <c r="L123" s="53"/>
      <c r="M123" s="53"/>
      <c r="N123" s="35" t="s">
        <v>240</v>
      </c>
    </row>
    <row r="124" spans="1:14" s="36" customFormat="1" ht="15.75" customHeight="1" hidden="1">
      <c r="A124" s="61"/>
      <c r="B124" s="51" t="s">
        <v>230</v>
      </c>
      <c r="C124" s="51"/>
      <c r="D124" s="51"/>
      <c r="E124" s="51"/>
      <c r="F124" s="51"/>
      <c r="G124" s="51"/>
      <c r="H124" s="51"/>
      <c r="I124" s="53"/>
      <c r="J124" s="53"/>
      <c r="K124" s="53"/>
      <c r="L124" s="53"/>
      <c r="M124" s="53"/>
      <c r="N124" s="35" t="s">
        <v>240</v>
      </c>
    </row>
    <row r="125" spans="1:14" s="36" customFormat="1" ht="15.75" customHeight="1" hidden="1">
      <c r="A125" s="61"/>
      <c r="B125" s="51" t="s">
        <v>231</v>
      </c>
      <c r="C125" s="51"/>
      <c r="D125" s="51"/>
      <c r="E125" s="51"/>
      <c r="F125" s="51"/>
      <c r="G125" s="51"/>
      <c r="H125" s="51"/>
      <c r="I125" s="53"/>
      <c r="J125" s="53"/>
      <c r="K125" s="53"/>
      <c r="L125" s="53"/>
      <c r="M125" s="53"/>
      <c r="N125" s="35" t="s">
        <v>240</v>
      </c>
    </row>
    <row r="126" spans="1:14" s="36" customFormat="1" ht="24.75" customHeight="1">
      <c r="A126" s="32" t="s">
        <v>142</v>
      </c>
      <c r="B126" s="33" t="s">
        <v>246</v>
      </c>
      <c r="C126" s="33"/>
      <c r="D126" s="33"/>
      <c r="E126" s="33"/>
      <c r="F126" s="33"/>
      <c r="G126" s="33"/>
      <c r="H126" s="33"/>
      <c r="I126" s="34"/>
      <c r="J126" s="34"/>
      <c r="K126" s="34"/>
      <c r="L126" s="34"/>
      <c r="M126" s="34"/>
      <c r="N126" s="35"/>
    </row>
    <row r="127" spans="1:14" s="36" customFormat="1" ht="69.75" customHeight="1">
      <c r="A127" s="32"/>
      <c r="B127" s="751" t="s">
        <v>247</v>
      </c>
      <c r="C127" s="751"/>
      <c r="D127" s="751"/>
      <c r="E127" s="751"/>
      <c r="F127" s="751"/>
      <c r="G127" s="751"/>
      <c r="H127" s="751"/>
      <c r="I127" s="751"/>
      <c r="J127" s="751"/>
      <c r="K127" s="751"/>
      <c r="L127" s="751"/>
      <c r="M127" s="751"/>
      <c r="N127" s="55" t="s">
        <v>248</v>
      </c>
    </row>
    <row r="128" spans="1:14" s="36" customFormat="1" ht="63" customHeight="1">
      <c r="A128" s="32"/>
      <c r="B128" s="722" t="s">
        <v>249</v>
      </c>
      <c r="C128" s="722"/>
      <c r="D128" s="722"/>
      <c r="E128" s="722"/>
      <c r="F128" s="722"/>
      <c r="G128" s="722"/>
      <c r="H128" s="722"/>
      <c r="I128" s="722"/>
      <c r="J128" s="722"/>
      <c r="K128" s="722"/>
      <c r="L128" s="722"/>
      <c r="M128" s="722"/>
      <c r="N128" s="55"/>
    </row>
    <row r="129" spans="1:15" s="36" customFormat="1" ht="74.25" customHeight="1" hidden="1">
      <c r="A129" s="32"/>
      <c r="B129" s="751" t="s">
        <v>250</v>
      </c>
      <c r="C129" s="722"/>
      <c r="D129" s="722"/>
      <c r="E129" s="722"/>
      <c r="F129" s="722"/>
      <c r="G129" s="722"/>
      <c r="H129" s="722"/>
      <c r="I129" s="722"/>
      <c r="J129" s="722"/>
      <c r="K129" s="722"/>
      <c r="L129" s="54"/>
      <c r="M129" s="54"/>
      <c r="N129" s="55" t="s">
        <v>251</v>
      </c>
      <c r="O129" s="76"/>
    </row>
    <row r="130" spans="1:15" s="36" customFormat="1" ht="74.25" customHeight="1" hidden="1">
      <c r="A130" s="32"/>
      <c r="B130" s="751" t="s">
        <v>252</v>
      </c>
      <c r="C130" s="722"/>
      <c r="D130" s="722"/>
      <c r="E130" s="722"/>
      <c r="F130" s="722"/>
      <c r="G130" s="722"/>
      <c r="H130" s="722"/>
      <c r="I130" s="722"/>
      <c r="J130" s="722"/>
      <c r="K130" s="722"/>
      <c r="L130" s="54"/>
      <c r="M130" s="54"/>
      <c r="N130" s="55" t="s">
        <v>253</v>
      </c>
      <c r="O130" s="76"/>
    </row>
    <row r="131" spans="1:14" s="36" customFormat="1" ht="39" customHeight="1">
      <c r="A131" s="72"/>
      <c r="B131" s="722" t="s">
        <v>254</v>
      </c>
      <c r="C131" s="722"/>
      <c r="D131" s="722"/>
      <c r="E131" s="722"/>
      <c r="F131" s="722"/>
      <c r="G131" s="722"/>
      <c r="H131" s="722"/>
      <c r="I131" s="722"/>
      <c r="J131" s="722"/>
      <c r="K131" s="722"/>
      <c r="L131" s="722"/>
      <c r="M131" s="722"/>
      <c r="N131" s="35" t="s">
        <v>255</v>
      </c>
    </row>
    <row r="132" spans="1:14" s="36" customFormat="1" ht="19.5" customHeight="1">
      <c r="A132" s="72"/>
      <c r="B132" s="77" t="s">
        <v>256</v>
      </c>
      <c r="C132" s="78"/>
      <c r="D132" s="78"/>
      <c r="E132" s="78"/>
      <c r="F132" s="78"/>
      <c r="G132" s="78"/>
      <c r="H132" s="78"/>
      <c r="I132" s="78"/>
      <c r="J132" s="78"/>
      <c r="K132" s="78"/>
      <c r="L132" s="78"/>
      <c r="M132" s="78"/>
      <c r="N132" s="35"/>
    </row>
    <row r="133" spans="1:14" s="36" customFormat="1" ht="34.5" customHeight="1">
      <c r="A133" s="72"/>
      <c r="B133" s="722" t="s">
        <v>257</v>
      </c>
      <c r="C133" s="722"/>
      <c r="D133" s="722"/>
      <c r="E133" s="722"/>
      <c r="F133" s="722"/>
      <c r="G133" s="722"/>
      <c r="H133" s="722"/>
      <c r="I133" s="722"/>
      <c r="J133" s="722"/>
      <c r="K133" s="722"/>
      <c r="L133" s="722"/>
      <c r="M133" s="722"/>
      <c r="N133" s="35" t="s">
        <v>258</v>
      </c>
    </row>
    <row r="134" spans="1:14" s="36" customFormat="1" ht="45.75" customHeight="1">
      <c r="A134" s="72"/>
      <c r="B134" s="722" t="s">
        <v>259</v>
      </c>
      <c r="C134" s="722"/>
      <c r="D134" s="722"/>
      <c r="E134" s="722"/>
      <c r="F134" s="722"/>
      <c r="G134" s="722"/>
      <c r="H134" s="722"/>
      <c r="I134" s="722"/>
      <c r="J134" s="722"/>
      <c r="K134" s="722"/>
      <c r="L134" s="722"/>
      <c r="M134" s="722"/>
      <c r="N134" s="35" t="s">
        <v>258</v>
      </c>
    </row>
    <row r="135" spans="1:14" s="36" customFormat="1" ht="34.5" customHeight="1">
      <c r="A135" s="72"/>
      <c r="B135" s="722" t="s">
        <v>260</v>
      </c>
      <c r="C135" s="722"/>
      <c r="D135" s="722"/>
      <c r="E135" s="722"/>
      <c r="F135" s="722"/>
      <c r="G135" s="722"/>
      <c r="H135" s="722"/>
      <c r="I135" s="722"/>
      <c r="J135" s="722"/>
      <c r="K135" s="722"/>
      <c r="L135" s="722"/>
      <c r="M135" s="722"/>
      <c r="N135" s="35" t="s">
        <v>258</v>
      </c>
    </row>
    <row r="136" spans="1:14" s="36" customFormat="1" ht="24.75" customHeight="1">
      <c r="A136" s="32" t="s">
        <v>261</v>
      </c>
      <c r="B136" s="33" t="s">
        <v>262</v>
      </c>
      <c r="C136" s="33"/>
      <c r="D136" s="33"/>
      <c r="E136" s="33"/>
      <c r="F136" s="33"/>
      <c r="G136" s="33"/>
      <c r="H136" s="33"/>
      <c r="I136" s="34"/>
      <c r="J136" s="34"/>
      <c r="K136" s="34"/>
      <c r="L136" s="34"/>
      <c r="M136" s="34"/>
      <c r="N136" s="35"/>
    </row>
    <row r="137" spans="1:14" s="36" customFormat="1" ht="63.75" customHeight="1">
      <c r="A137" s="49"/>
      <c r="B137" s="751" t="s">
        <v>263</v>
      </c>
      <c r="C137" s="751"/>
      <c r="D137" s="751"/>
      <c r="E137" s="751"/>
      <c r="F137" s="751"/>
      <c r="G137" s="751"/>
      <c r="H137" s="751"/>
      <c r="I137" s="751"/>
      <c r="J137" s="751"/>
      <c r="K137" s="751"/>
      <c r="L137" s="751"/>
      <c r="M137" s="751"/>
      <c r="N137" s="55" t="s">
        <v>264</v>
      </c>
    </row>
    <row r="138" spans="1:14" s="36" customFormat="1" ht="82.5" customHeight="1">
      <c r="A138" s="49"/>
      <c r="B138" s="751" t="s">
        <v>265</v>
      </c>
      <c r="C138" s="751"/>
      <c r="D138" s="751"/>
      <c r="E138" s="751"/>
      <c r="F138" s="751"/>
      <c r="G138" s="751"/>
      <c r="H138" s="751"/>
      <c r="I138" s="751"/>
      <c r="J138" s="751"/>
      <c r="K138" s="751"/>
      <c r="L138" s="751"/>
      <c r="M138" s="751"/>
      <c r="N138" s="55" t="s">
        <v>266</v>
      </c>
    </row>
    <row r="139" spans="1:14" s="36" customFormat="1" ht="24.75" customHeight="1">
      <c r="A139" s="32" t="s">
        <v>267</v>
      </c>
      <c r="B139" s="33" t="s">
        <v>268</v>
      </c>
      <c r="C139" s="33"/>
      <c r="D139" s="33"/>
      <c r="E139" s="33"/>
      <c r="F139" s="33"/>
      <c r="G139" s="33"/>
      <c r="H139" s="33"/>
      <c r="I139" s="34"/>
      <c r="J139" s="34"/>
      <c r="K139" s="34"/>
      <c r="L139" s="34"/>
      <c r="M139" s="34"/>
      <c r="N139" s="35"/>
    </row>
    <row r="140" spans="1:15" s="36" customFormat="1" ht="33.75" customHeight="1">
      <c r="A140" s="49"/>
      <c r="B140" s="751" t="s">
        <v>269</v>
      </c>
      <c r="C140" s="751"/>
      <c r="D140" s="751"/>
      <c r="E140" s="751"/>
      <c r="F140" s="751"/>
      <c r="G140" s="751"/>
      <c r="H140" s="751"/>
      <c r="I140" s="751"/>
      <c r="J140" s="751"/>
      <c r="K140" s="751"/>
      <c r="L140" s="751"/>
      <c r="M140" s="751"/>
      <c r="N140" s="55" t="s">
        <v>270</v>
      </c>
      <c r="O140" s="35" t="s">
        <v>240</v>
      </c>
    </row>
    <row r="141" spans="1:15" s="36" customFormat="1" ht="51" customHeight="1">
      <c r="A141" s="72"/>
      <c r="B141" s="753" t="s">
        <v>271</v>
      </c>
      <c r="C141" s="753"/>
      <c r="D141" s="753"/>
      <c r="E141" s="753"/>
      <c r="F141" s="753"/>
      <c r="G141" s="753"/>
      <c r="H141" s="753"/>
      <c r="I141" s="753"/>
      <c r="J141" s="753"/>
      <c r="K141" s="753"/>
      <c r="L141" s="753"/>
      <c r="M141" s="753"/>
      <c r="N141" s="55" t="s">
        <v>270</v>
      </c>
      <c r="O141" s="35" t="s">
        <v>240</v>
      </c>
    </row>
    <row r="142" spans="1:15" s="36" customFormat="1" ht="49.5" customHeight="1" hidden="1">
      <c r="A142" s="72"/>
      <c r="B142" s="753" t="s">
        <v>272</v>
      </c>
      <c r="C142" s="751"/>
      <c r="D142" s="751"/>
      <c r="E142" s="751"/>
      <c r="F142" s="751"/>
      <c r="G142" s="751"/>
      <c r="H142" s="751"/>
      <c r="I142" s="751"/>
      <c r="J142" s="751"/>
      <c r="K142" s="751"/>
      <c r="L142" s="56"/>
      <c r="M142" s="56"/>
      <c r="N142" s="55" t="s">
        <v>273</v>
      </c>
      <c r="O142" s="35"/>
    </row>
    <row r="143" spans="1:14" s="36" customFormat="1" ht="24.75" customHeight="1" hidden="1">
      <c r="A143" s="32" t="s">
        <v>274</v>
      </c>
      <c r="B143" s="33" t="s">
        <v>275</v>
      </c>
      <c r="C143" s="33"/>
      <c r="D143" s="33"/>
      <c r="E143" s="33"/>
      <c r="F143" s="33"/>
      <c r="G143" s="33"/>
      <c r="H143" s="33"/>
      <c r="I143" s="34"/>
      <c r="J143" s="34"/>
      <c r="K143" s="34"/>
      <c r="L143" s="34"/>
      <c r="M143" s="34"/>
      <c r="N143" s="35"/>
    </row>
    <row r="144" spans="1:17" s="36" customFormat="1" ht="34.5" customHeight="1" hidden="1">
      <c r="A144" s="49"/>
      <c r="B144" s="753" t="s">
        <v>276</v>
      </c>
      <c r="C144" s="751"/>
      <c r="D144" s="751"/>
      <c r="E144" s="751"/>
      <c r="F144" s="751"/>
      <c r="G144" s="751"/>
      <c r="H144" s="751"/>
      <c r="I144" s="751"/>
      <c r="J144" s="751"/>
      <c r="K144" s="751"/>
      <c r="L144" s="56"/>
      <c r="M144" s="56"/>
      <c r="N144" s="55" t="s">
        <v>164</v>
      </c>
      <c r="O144" s="35" t="s">
        <v>240</v>
      </c>
      <c r="P144" s="35"/>
      <c r="Q144" s="35"/>
    </row>
    <row r="145" spans="1:14" s="36" customFormat="1" ht="24.75" customHeight="1">
      <c r="A145" s="32" t="s">
        <v>274</v>
      </c>
      <c r="B145" s="33" t="s">
        <v>277</v>
      </c>
      <c r="C145" s="33"/>
      <c r="D145" s="33"/>
      <c r="E145" s="33"/>
      <c r="F145" s="33"/>
      <c r="G145" s="33"/>
      <c r="H145" s="33"/>
      <c r="I145" s="34"/>
      <c r="J145" s="34"/>
      <c r="K145" s="34"/>
      <c r="L145" s="34"/>
      <c r="M145" s="34"/>
      <c r="N145" s="35"/>
    </row>
    <row r="146" spans="1:15" s="36" customFormat="1" ht="68.25" customHeight="1">
      <c r="A146" s="72"/>
      <c r="B146" s="753" t="s">
        <v>278</v>
      </c>
      <c r="C146" s="753"/>
      <c r="D146" s="753"/>
      <c r="E146" s="753"/>
      <c r="F146" s="753"/>
      <c r="G146" s="753"/>
      <c r="H146" s="753"/>
      <c r="I146" s="753"/>
      <c r="J146" s="753"/>
      <c r="K146" s="753"/>
      <c r="L146" s="753"/>
      <c r="M146" s="753"/>
      <c r="N146" s="55" t="s">
        <v>279</v>
      </c>
      <c r="O146" s="35"/>
    </row>
    <row r="147" spans="1:14" s="36" customFormat="1" ht="50.25" customHeight="1">
      <c r="A147" s="49"/>
      <c r="B147" s="751" t="s">
        <v>280</v>
      </c>
      <c r="C147" s="751"/>
      <c r="D147" s="751"/>
      <c r="E147" s="751"/>
      <c r="F147" s="751"/>
      <c r="G147" s="751"/>
      <c r="H147" s="751"/>
      <c r="I147" s="751"/>
      <c r="J147" s="751"/>
      <c r="K147" s="751"/>
      <c r="L147" s="751"/>
      <c r="M147" s="751"/>
      <c r="N147" s="55" t="s">
        <v>279</v>
      </c>
    </row>
    <row r="148" spans="1:14" s="36" customFormat="1" ht="24.75" customHeight="1">
      <c r="A148" s="32" t="s">
        <v>281</v>
      </c>
      <c r="B148" s="33" t="s">
        <v>282</v>
      </c>
      <c r="C148" s="33"/>
      <c r="D148" s="33"/>
      <c r="E148" s="33"/>
      <c r="F148" s="33"/>
      <c r="G148" s="33"/>
      <c r="H148" s="33"/>
      <c r="I148" s="34"/>
      <c r="J148" s="34"/>
      <c r="K148" s="34"/>
      <c r="L148" s="34"/>
      <c r="M148" s="34"/>
      <c r="N148" s="35"/>
    </row>
    <row r="149" spans="1:14" s="36" customFormat="1" ht="19.5" customHeight="1">
      <c r="A149" s="48"/>
      <c r="B149" s="33" t="s">
        <v>283</v>
      </c>
      <c r="C149" s="33"/>
      <c r="D149" s="33"/>
      <c r="E149" s="33"/>
      <c r="F149" s="33"/>
      <c r="G149" s="33"/>
      <c r="H149" s="33"/>
      <c r="I149" s="34"/>
      <c r="J149" s="34"/>
      <c r="K149" s="34"/>
      <c r="L149" s="34"/>
      <c r="M149" s="34"/>
      <c r="N149" s="35" t="s">
        <v>164</v>
      </c>
    </row>
    <row r="150" spans="1:15" s="36" customFormat="1" ht="49.5" customHeight="1" hidden="1">
      <c r="A150" s="49"/>
      <c r="B150" s="722" t="s">
        <v>284</v>
      </c>
      <c r="C150" s="751"/>
      <c r="D150" s="751"/>
      <c r="E150" s="751"/>
      <c r="F150" s="751"/>
      <c r="G150" s="751"/>
      <c r="H150" s="751"/>
      <c r="I150" s="751"/>
      <c r="J150" s="751"/>
      <c r="K150" s="751"/>
      <c r="L150" s="56"/>
      <c r="M150" s="56"/>
      <c r="N150" s="35" t="s">
        <v>164</v>
      </c>
      <c r="O150" s="55" t="s">
        <v>285</v>
      </c>
    </row>
    <row r="151" spans="1:15" s="36" customFormat="1" ht="67.5" customHeight="1">
      <c r="A151" s="49"/>
      <c r="B151" s="722" t="s">
        <v>286</v>
      </c>
      <c r="C151" s="722"/>
      <c r="D151" s="722"/>
      <c r="E151" s="722"/>
      <c r="F151" s="722"/>
      <c r="G151" s="722"/>
      <c r="H151" s="722"/>
      <c r="I151" s="722"/>
      <c r="J151" s="722"/>
      <c r="K151" s="722"/>
      <c r="L151" s="722"/>
      <c r="M151" s="722"/>
      <c r="N151" s="35" t="s">
        <v>164</v>
      </c>
      <c r="O151" s="55"/>
    </row>
    <row r="152" spans="1:15" s="36" customFormat="1" ht="64.5" customHeight="1" hidden="1">
      <c r="A152" s="49"/>
      <c r="B152" s="722" t="s">
        <v>287</v>
      </c>
      <c r="C152" s="751"/>
      <c r="D152" s="751"/>
      <c r="E152" s="751"/>
      <c r="F152" s="751"/>
      <c r="G152" s="751"/>
      <c r="H152" s="751"/>
      <c r="I152" s="751"/>
      <c r="J152" s="751"/>
      <c r="K152" s="751"/>
      <c r="L152" s="56"/>
      <c r="M152" s="56"/>
      <c r="N152" s="35" t="s">
        <v>164</v>
      </c>
      <c r="O152" s="55"/>
    </row>
    <row r="153" spans="1:15" s="36" customFormat="1" ht="64.5" customHeight="1" hidden="1">
      <c r="A153" s="49"/>
      <c r="B153" s="54"/>
      <c r="C153" s="56"/>
      <c r="D153" s="56"/>
      <c r="E153" s="56"/>
      <c r="F153" s="56"/>
      <c r="G153" s="56"/>
      <c r="H153" s="56"/>
      <c r="I153" s="56"/>
      <c r="J153" s="56"/>
      <c r="K153" s="56"/>
      <c r="L153" s="56"/>
      <c r="M153" s="56"/>
      <c r="N153" s="35"/>
      <c r="O153" s="55"/>
    </row>
    <row r="154" spans="1:14" s="36" customFormat="1" ht="24.75" customHeight="1">
      <c r="A154" s="48"/>
      <c r="B154" s="79" t="s">
        <v>288</v>
      </c>
      <c r="C154" s="33"/>
      <c r="D154" s="33"/>
      <c r="E154" s="33"/>
      <c r="F154" s="33"/>
      <c r="G154" s="33"/>
      <c r="H154" s="33"/>
      <c r="I154" s="34"/>
      <c r="J154" s="34"/>
      <c r="K154" s="34"/>
      <c r="L154" s="34"/>
      <c r="M154" s="34"/>
      <c r="N154" s="35"/>
    </row>
    <row r="155" spans="1:15" s="36" customFormat="1" ht="75.75" customHeight="1">
      <c r="A155" s="49"/>
      <c r="B155" s="753" t="s">
        <v>289</v>
      </c>
      <c r="C155" s="753"/>
      <c r="D155" s="753"/>
      <c r="E155" s="753"/>
      <c r="F155" s="753"/>
      <c r="G155" s="753"/>
      <c r="H155" s="753"/>
      <c r="I155" s="753"/>
      <c r="J155" s="753"/>
      <c r="K155" s="753"/>
      <c r="L155" s="753"/>
      <c r="M155" s="753"/>
      <c r="N155" s="35" t="s">
        <v>164</v>
      </c>
      <c r="O155" s="55"/>
    </row>
    <row r="156" spans="1:15" s="36" customFormat="1" ht="34.5" customHeight="1" hidden="1">
      <c r="A156" s="32"/>
      <c r="B156" s="753" t="s">
        <v>290</v>
      </c>
      <c r="C156" s="751"/>
      <c r="D156" s="751"/>
      <c r="E156" s="751"/>
      <c r="F156" s="751"/>
      <c r="G156" s="751"/>
      <c r="H156" s="751"/>
      <c r="I156" s="751"/>
      <c r="J156" s="751"/>
      <c r="K156" s="751"/>
      <c r="L156" s="56"/>
      <c r="M156" s="56"/>
      <c r="N156" s="35" t="s">
        <v>164</v>
      </c>
      <c r="O156" s="55"/>
    </row>
    <row r="157" spans="1:14" s="36" customFormat="1" ht="24.75" customHeight="1" hidden="1">
      <c r="A157" s="48"/>
      <c r="B157" s="79" t="s">
        <v>291</v>
      </c>
      <c r="C157" s="33"/>
      <c r="D157" s="33"/>
      <c r="E157" s="33"/>
      <c r="F157" s="33"/>
      <c r="G157" s="33"/>
      <c r="H157" s="33"/>
      <c r="I157" s="34"/>
      <c r="J157" s="34"/>
      <c r="K157" s="34"/>
      <c r="L157" s="34"/>
      <c r="M157" s="34"/>
      <c r="N157" s="35"/>
    </row>
    <row r="158" spans="1:15" s="36" customFormat="1" ht="79.5" customHeight="1" hidden="1">
      <c r="A158" s="32"/>
      <c r="B158" s="722" t="s">
        <v>292</v>
      </c>
      <c r="C158" s="722"/>
      <c r="D158" s="722"/>
      <c r="E158" s="722"/>
      <c r="F158" s="722"/>
      <c r="G158" s="722"/>
      <c r="H158" s="722"/>
      <c r="I158" s="722"/>
      <c r="J158" s="722"/>
      <c r="K158" s="722"/>
      <c r="L158" s="54"/>
      <c r="M158" s="54"/>
      <c r="N158" s="35" t="s">
        <v>164</v>
      </c>
      <c r="O158" s="55"/>
    </row>
    <row r="159" spans="1:14" s="36" customFormat="1" ht="28.5" customHeight="1" hidden="1">
      <c r="A159" s="48"/>
      <c r="B159" s="79" t="s">
        <v>293</v>
      </c>
      <c r="C159" s="33"/>
      <c r="D159" s="33"/>
      <c r="E159" s="33"/>
      <c r="F159" s="33"/>
      <c r="G159" s="33"/>
      <c r="H159" s="33"/>
      <c r="I159" s="34"/>
      <c r="J159" s="34"/>
      <c r="K159" s="34"/>
      <c r="L159" s="34"/>
      <c r="M159" s="34"/>
      <c r="N159" s="35"/>
    </row>
    <row r="160" spans="1:16" s="36" customFormat="1" ht="34.5" customHeight="1" hidden="1">
      <c r="A160" s="32"/>
      <c r="B160" s="722" t="s">
        <v>294</v>
      </c>
      <c r="C160" s="722"/>
      <c r="D160" s="722"/>
      <c r="E160" s="722"/>
      <c r="F160" s="722"/>
      <c r="G160" s="722"/>
      <c r="H160" s="722"/>
      <c r="I160" s="722"/>
      <c r="J160" s="722"/>
      <c r="K160" s="722"/>
      <c r="L160" s="54"/>
      <c r="M160" s="54"/>
      <c r="N160" s="35"/>
      <c r="O160" s="55"/>
      <c r="P160" s="35"/>
    </row>
    <row r="161" spans="1:14" s="36" customFormat="1" ht="24.75" customHeight="1">
      <c r="A161" s="48"/>
      <c r="B161" s="79" t="s">
        <v>295</v>
      </c>
      <c r="C161" s="33"/>
      <c r="D161" s="33"/>
      <c r="E161" s="33"/>
      <c r="F161" s="33"/>
      <c r="G161" s="33"/>
      <c r="H161" s="33"/>
      <c r="I161" s="34"/>
      <c r="J161" s="34"/>
      <c r="K161" s="34"/>
      <c r="L161" s="34"/>
      <c r="M161" s="34"/>
      <c r="N161" s="35"/>
    </row>
    <row r="162" spans="1:15" s="36" customFormat="1" ht="51.75" customHeight="1">
      <c r="A162" s="32"/>
      <c r="B162" s="722" t="s">
        <v>296</v>
      </c>
      <c r="C162" s="722"/>
      <c r="D162" s="722"/>
      <c r="E162" s="722"/>
      <c r="F162" s="722"/>
      <c r="G162" s="722"/>
      <c r="H162" s="722"/>
      <c r="I162" s="722"/>
      <c r="J162" s="722"/>
      <c r="K162" s="722"/>
      <c r="L162" s="722"/>
      <c r="M162" s="722"/>
      <c r="N162" s="35" t="s">
        <v>164</v>
      </c>
      <c r="O162" s="55"/>
    </row>
    <row r="163" spans="1:15" s="36" customFormat="1" ht="19.5" customHeight="1">
      <c r="A163" s="32"/>
      <c r="B163" s="755" t="s">
        <v>297</v>
      </c>
      <c r="C163" s="755"/>
      <c r="D163" s="755"/>
      <c r="E163" s="755"/>
      <c r="F163" s="755"/>
      <c r="G163" s="755"/>
      <c r="H163" s="755"/>
      <c r="I163" s="755"/>
      <c r="J163" s="755"/>
      <c r="K163" s="755"/>
      <c r="L163" s="80"/>
      <c r="M163" s="80"/>
      <c r="N163" s="35" t="s">
        <v>164</v>
      </c>
      <c r="O163" s="55"/>
    </row>
    <row r="164" spans="1:14" s="36" customFormat="1" ht="24.75" customHeight="1">
      <c r="A164" s="32" t="s">
        <v>298</v>
      </c>
      <c r="B164" s="33" t="s">
        <v>299</v>
      </c>
      <c r="C164" s="33"/>
      <c r="D164" s="33"/>
      <c r="E164" s="33"/>
      <c r="F164" s="33"/>
      <c r="G164" s="33"/>
      <c r="H164" s="33"/>
      <c r="I164" s="34"/>
      <c r="J164" s="34"/>
      <c r="K164" s="34"/>
      <c r="L164" s="34"/>
      <c r="M164" s="34"/>
      <c r="N164" s="35"/>
    </row>
    <row r="165" spans="1:14" s="36" customFormat="1" ht="24.75" customHeight="1">
      <c r="A165" s="72"/>
      <c r="B165" s="33" t="s">
        <v>300</v>
      </c>
      <c r="C165" s="33"/>
      <c r="D165" s="33"/>
      <c r="E165" s="33"/>
      <c r="F165" s="33"/>
      <c r="G165" s="33"/>
      <c r="H165" s="33"/>
      <c r="I165" s="34"/>
      <c r="J165" s="34"/>
      <c r="K165" s="34"/>
      <c r="L165" s="34"/>
      <c r="M165" s="34"/>
      <c r="N165" s="35"/>
    </row>
    <row r="166" spans="1:14" s="36" customFormat="1" ht="64.5" customHeight="1">
      <c r="A166" s="49"/>
      <c r="B166" s="722" t="s">
        <v>301</v>
      </c>
      <c r="C166" s="722"/>
      <c r="D166" s="722"/>
      <c r="E166" s="722"/>
      <c r="F166" s="722"/>
      <c r="G166" s="722"/>
      <c r="H166" s="722"/>
      <c r="I166" s="722"/>
      <c r="J166" s="722"/>
      <c r="K166" s="722"/>
      <c r="L166" s="722"/>
      <c r="M166" s="722"/>
      <c r="N166" s="55" t="s">
        <v>302</v>
      </c>
    </row>
    <row r="167" spans="1:14" s="36" customFormat="1" ht="24.75" customHeight="1">
      <c r="A167" s="72"/>
      <c r="B167" s="33" t="s">
        <v>303</v>
      </c>
      <c r="C167" s="33"/>
      <c r="D167" s="33"/>
      <c r="E167" s="33"/>
      <c r="F167" s="33"/>
      <c r="G167" s="33"/>
      <c r="H167" s="33"/>
      <c r="I167" s="34"/>
      <c r="J167" s="34"/>
      <c r="K167" s="34"/>
      <c r="L167" s="34"/>
      <c r="M167" s="34"/>
      <c r="N167" s="35"/>
    </row>
    <row r="168" spans="1:14" s="36" customFormat="1" ht="93.75" customHeight="1">
      <c r="A168" s="49"/>
      <c r="B168" s="722" t="s">
        <v>304</v>
      </c>
      <c r="C168" s="722"/>
      <c r="D168" s="722"/>
      <c r="E168" s="722"/>
      <c r="F168" s="722"/>
      <c r="G168" s="722"/>
      <c r="H168" s="722"/>
      <c r="I168" s="722"/>
      <c r="J168" s="722"/>
      <c r="K168" s="722"/>
      <c r="L168" s="722"/>
      <c r="M168" s="722"/>
      <c r="N168" s="55" t="s">
        <v>305</v>
      </c>
    </row>
    <row r="169" spans="1:14" s="36" customFormat="1" ht="36" customHeight="1">
      <c r="A169" s="49"/>
      <c r="B169" s="722" t="s">
        <v>306</v>
      </c>
      <c r="C169" s="722"/>
      <c r="D169" s="722"/>
      <c r="E169" s="722"/>
      <c r="F169" s="722"/>
      <c r="G169" s="722"/>
      <c r="H169" s="722"/>
      <c r="I169" s="722"/>
      <c r="J169" s="722"/>
      <c r="K169" s="722"/>
      <c r="L169" s="722"/>
      <c r="M169" s="722"/>
      <c r="N169" s="55"/>
    </row>
    <row r="170" spans="1:14" s="36" customFormat="1" ht="24.75" customHeight="1">
      <c r="A170" s="72"/>
      <c r="B170" s="33" t="s">
        <v>307</v>
      </c>
      <c r="C170" s="33"/>
      <c r="D170" s="33"/>
      <c r="E170" s="33"/>
      <c r="F170" s="33"/>
      <c r="G170" s="33"/>
      <c r="H170" s="33"/>
      <c r="I170" s="34"/>
      <c r="J170" s="34"/>
      <c r="K170" s="34"/>
      <c r="L170" s="34"/>
      <c r="M170" s="34"/>
      <c r="N170" s="35"/>
    </row>
    <row r="171" spans="1:14" s="36" customFormat="1" ht="51.75" customHeight="1">
      <c r="A171" s="32"/>
      <c r="B171" s="722" t="s">
        <v>308</v>
      </c>
      <c r="C171" s="722"/>
      <c r="D171" s="722"/>
      <c r="E171" s="722"/>
      <c r="F171" s="722"/>
      <c r="G171" s="722"/>
      <c r="H171" s="722"/>
      <c r="I171" s="722"/>
      <c r="J171" s="722"/>
      <c r="K171" s="722"/>
      <c r="L171" s="722"/>
      <c r="M171" s="722"/>
      <c r="N171" s="55"/>
    </row>
    <row r="172" spans="1:14" s="36" customFormat="1" ht="35.25" customHeight="1">
      <c r="A172" s="32"/>
      <c r="B172" s="722" t="s">
        <v>309</v>
      </c>
      <c r="C172" s="722"/>
      <c r="D172" s="722"/>
      <c r="E172" s="722"/>
      <c r="F172" s="722"/>
      <c r="G172" s="722"/>
      <c r="H172" s="722"/>
      <c r="I172" s="722"/>
      <c r="J172" s="722"/>
      <c r="K172" s="722"/>
      <c r="L172" s="722"/>
      <c r="M172" s="722"/>
      <c r="N172" s="55" t="s">
        <v>310</v>
      </c>
    </row>
    <row r="173" spans="1:14" s="36" customFormat="1" ht="20.25" customHeight="1">
      <c r="A173" s="32"/>
      <c r="B173" s="754" t="s">
        <v>311</v>
      </c>
      <c r="C173" s="755"/>
      <c r="D173" s="755"/>
      <c r="E173" s="755"/>
      <c r="F173" s="755"/>
      <c r="G173" s="755"/>
      <c r="H173" s="755"/>
      <c r="I173" s="755"/>
      <c r="J173" s="755"/>
      <c r="K173" s="755"/>
      <c r="L173" s="80"/>
      <c r="M173" s="80"/>
      <c r="N173" s="55" t="s">
        <v>312</v>
      </c>
    </row>
    <row r="174" spans="1:14" s="36" customFormat="1" ht="16.5" customHeight="1" hidden="1">
      <c r="A174" s="32"/>
      <c r="B174" s="754" t="s">
        <v>313</v>
      </c>
      <c r="C174" s="755"/>
      <c r="D174" s="755"/>
      <c r="E174" s="755"/>
      <c r="F174" s="755"/>
      <c r="G174" s="755"/>
      <c r="H174" s="755"/>
      <c r="I174" s="755"/>
      <c r="J174" s="755"/>
      <c r="K174" s="755"/>
      <c r="L174" s="80"/>
      <c r="M174" s="80"/>
      <c r="N174" s="55" t="s">
        <v>312</v>
      </c>
    </row>
    <row r="175" spans="1:14" s="36" customFormat="1" ht="33.75" customHeight="1">
      <c r="A175" s="32"/>
      <c r="B175" s="722" t="s">
        <v>314</v>
      </c>
      <c r="C175" s="722"/>
      <c r="D175" s="722"/>
      <c r="E175" s="722"/>
      <c r="F175" s="722"/>
      <c r="G175" s="722"/>
      <c r="H175" s="722"/>
      <c r="I175" s="722"/>
      <c r="J175" s="722"/>
      <c r="K175" s="722"/>
      <c r="L175" s="722"/>
      <c r="M175" s="722"/>
      <c r="N175" s="55" t="s">
        <v>312</v>
      </c>
    </row>
    <row r="176" spans="1:14" s="36" customFormat="1" ht="32.25" customHeight="1">
      <c r="A176" s="32"/>
      <c r="B176" s="722" t="s">
        <v>315</v>
      </c>
      <c r="C176" s="722"/>
      <c r="D176" s="722"/>
      <c r="E176" s="722"/>
      <c r="F176" s="722"/>
      <c r="G176" s="722"/>
      <c r="H176" s="722"/>
      <c r="I176" s="722"/>
      <c r="J176" s="722"/>
      <c r="K176" s="722"/>
      <c r="L176" s="722"/>
      <c r="M176" s="722"/>
      <c r="N176" s="55" t="s">
        <v>316</v>
      </c>
    </row>
    <row r="177" spans="1:14" s="36" customFormat="1" ht="24.75" customHeight="1" hidden="1">
      <c r="A177" s="72"/>
      <c r="B177" s="33" t="s">
        <v>317</v>
      </c>
      <c r="C177" s="33"/>
      <c r="D177" s="33"/>
      <c r="E177" s="33"/>
      <c r="F177" s="33"/>
      <c r="G177" s="33"/>
      <c r="H177" s="33"/>
      <c r="I177" s="34"/>
      <c r="J177" s="34"/>
      <c r="K177" s="34"/>
      <c r="L177" s="34"/>
      <c r="M177" s="34"/>
      <c r="N177" s="35"/>
    </row>
    <row r="178" spans="1:14" s="36" customFormat="1" ht="109.5" customHeight="1" hidden="1">
      <c r="A178" s="72"/>
      <c r="B178" s="751" t="s">
        <v>318</v>
      </c>
      <c r="C178" s="722"/>
      <c r="D178" s="722"/>
      <c r="E178" s="722"/>
      <c r="F178" s="722"/>
      <c r="G178" s="722"/>
      <c r="H178" s="722"/>
      <c r="I178" s="722"/>
      <c r="J178" s="722"/>
      <c r="K178" s="722"/>
      <c r="L178" s="54"/>
      <c r="M178" s="54"/>
      <c r="N178" s="55" t="s">
        <v>319</v>
      </c>
    </row>
    <row r="179" spans="1:14" s="36" customFormat="1" ht="24.75" customHeight="1" hidden="1">
      <c r="A179" s="72"/>
      <c r="B179" s="752" t="s">
        <v>320</v>
      </c>
      <c r="C179" s="752"/>
      <c r="D179" s="752"/>
      <c r="E179" s="752"/>
      <c r="F179" s="752"/>
      <c r="G179" s="752"/>
      <c r="H179" s="752"/>
      <c r="I179" s="752"/>
      <c r="J179" s="752"/>
      <c r="K179" s="752"/>
      <c r="L179" s="58"/>
      <c r="M179" s="58"/>
      <c r="N179" s="55" t="s">
        <v>321</v>
      </c>
    </row>
    <row r="180" spans="1:14" s="36" customFormat="1" ht="78.75" customHeight="1" hidden="1">
      <c r="A180" s="72"/>
      <c r="B180" s="753" t="s">
        <v>322</v>
      </c>
      <c r="C180" s="722"/>
      <c r="D180" s="722"/>
      <c r="E180" s="722"/>
      <c r="F180" s="722"/>
      <c r="G180" s="722"/>
      <c r="H180" s="722"/>
      <c r="I180" s="722"/>
      <c r="J180" s="722"/>
      <c r="K180" s="722"/>
      <c r="L180" s="54"/>
      <c r="M180" s="54"/>
      <c r="N180" s="55" t="s">
        <v>323</v>
      </c>
    </row>
    <row r="181" spans="1:14" s="36" customFormat="1" ht="63.75" customHeight="1" hidden="1">
      <c r="A181" s="72"/>
      <c r="B181" s="753" t="s">
        <v>324</v>
      </c>
      <c r="C181" s="722"/>
      <c r="D181" s="722"/>
      <c r="E181" s="722"/>
      <c r="F181" s="722"/>
      <c r="G181" s="722"/>
      <c r="H181" s="722"/>
      <c r="I181" s="722"/>
      <c r="J181" s="722"/>
      <c r="K181" s="722"/>
      <c r="L181" s="54"/>
      <c r="M181" s="54"/>
      <c r="N181" s="55" t="s">
        <v>323</v>
      </c>
    </row>
    <row r="182" spans="1:14" s="36" customFormat="1" ht="15" customHeight="1" hidden="1">
      <c r="A182" s="72"/>
      <c r="B182" s="722" t="s">
        <v>325</v>
      </c>
      <c r="C182" s="722"/>
      <c r="D182" s="722"/>
      <c r="E182" s="722"/>
      <c r="F182" s="722"/>
      <c r="G182" s="722"/>
      <c r="H182" s="722"/>
      <c r="I182" s="722"/>
      <c r="J182" s="722"/>
      <c r="K182" s="722"/>
      <c r="L182" s="54"/>
      <c r="M182" s="54"/>
      <c r="N182" s="55"/>
    </row>
    <row r="183" spans="1:14" s="36" customFormat="1" ht="12.75" customHeight="1" hidden="1">
      <c r="A183" s="72"/>
      <c r="B183" s="722" t="s">
        <v>326</v>
      </c>
      <c r="C183" s="722"/>
      <c r="D183" s="722"/>
      <c r="E183" s="722"/>
      <c r="F183" s="722"/>
      <c r="G183" s="722"/>
      <c r="H183" s="722"/>
      <c r="I183" s="722"/>
      <c r="J183" s="722"/>
      <c r="K183" s="722"/>
      <c r="L183" s="54"/>
      <c r="M183" s="54"/>
      <c r="N183" s="55"/>
    </row>
    <row r="184" spans="1:14" s="36" customFormat="1" ht="24.75" customHeight="1">
      <c r="A184" s="32" t="s">
        <v>327</v>
      </c>
      <c r="B184" s="33" t="s">
        <v>328</v>
      </c>
      <c r="C184" s="33"/>
      <c r="D184" s="33"/>
      <c r="E184" s="33"/>
      <c r="F184" s="33"/>
      <c r="G184" s="33"/>
      <c r="H184" s="33"/>
      <c r="I184" s="34"/>
      <c r="J184" s="34"/>
      <c r="K184" s="34"/>
      <c r="L184" s="34"/>
      <c r="M184" s="34"/>
      <c r="N184" s="35"/>
    </row>
    <row r="185" spans="1:14" s="36" customFormat="1" ht="64.5" customHeight="1">
      <c r="A185" s="72"/>
      <c r="B185" s="751" t="s">
        <v>329</v>
      </c>
      <c r="C185" s="751"/>
      <c r="D185" s="751"/>
      <c r="E185" s="751"/>
      <c r="F185" s="751"/>
      <c r="G185" s="751"/>
      <c r="H185" s="751"/>
      <c r="I185" s="751"/>
      <c r="J185" s="751"/>
      <c r="K185" s="751"/>
      <c r="L185" s="751"/>
      <c r="M185" s="751"/>
      <c r="N185" s="55" t="s">
        <v>164</v>
      </c>
    </row>
    <row r="186" spans="1:14" s="36" customFormat="1" ht="34.5" customHeight="1">
      <c r="A186" s="72"/>
      <c r="B186" s="722" t="s">
        <v>330</v>
      </c>
      <c r="C186" s="722"/>
      <c r="D186" s="722"/>
      <c r="E186" s="722"/>
      <c r="F186" s="722"/>
      <c r="G186" s="722"/>
      <c r="H186" s="722"/>
      <c r="I186" s="722"/>
      <c r="J186" s="722"/>
      <c r="K186" s="722"/>
      <c r="L186" s="722"/>
      <c r="M186" s="722"/>
      <c r="N186" s="35"/>
    </row>
    <row r="187" spans="1:14" s="36" customFormat="1" ht="24.75" customHeight="1">
      <c r="A187" s="32" t="s">
        <v>331</v>
      </c>
      <c r="B187" s="33" t="s">
        <v>332</v>
      </c>
      <c r="C187" s="33"/>
      <c r="D187" s="33"/>
      <c r="E187" s="33"/>
      <c r="F187" s="33"/>
      <c r="G187" s="33"/>
      <c r="H187" s="33"/>
      <c r="I187" s="34"/>
      <c r="J187" s="34"/>
      <c r="K187" s="34"/>
      <c r="L187" s="34"/>
      <c r="M187" s="34"/>
      <c r="N187" s="35"/>
    </row>
    <row r="188" spans="1:14" s="36" customFormat="1" ht="36" customHeight="1">
      <c r="A188" s="72"/>
      <c r="B188" s="722" t="s">
        <v>333</v>
      </c>
      <c r="C188" s="722"/>
      <c r="D188" s="722"/>
      <c r="E188" s="722"/>
      <c r="F188" s="722"/>
      <c r="G188" s="722"/>
      <c r="H188" s="722"/>
      <c r="I188" s="722"/>
      <c r="J188" s="722"/>
      <c r="K188" s="722"/>
      <c r="L188" s="722"/>
      <c r="M188" s="722"/>
      <c r="N188" s="55" t="s">
        <v>334</v>
      </c>
    </row>
    <row r="189" spans="1:14" s="36" customFormat="1" ht="37.5" customHeight="1">
      <c r="A189" s="72"/>
      <c r="B189" s="722" t="s">
        <v>335</v>
      </c>
      <c r="C189" s="722"/>
      <c r="D189" s="722"/>
      <c r="E189" s="722"/>
      <c r="F189" s="722"/>
      <c r="G189" s="722"/>
      <c r="H189" s="722"/>
      <c r="I189" s="722"/>
      <c r="J189" s="722"/>
      <c r="K189" s="722"/>
      <c r="L189" s="722"/>
      <c r="M189" s="722"/>
      <c r="N189" s="55" t="s">
        <v>334</v>
      </c>
    </row>
    <row r="190" spans="1:14" s="36" customFormat="1" ht="68.25" customHeight="1">
      <c r="A190" s="72"/>
      <c r="B190" s="722" t="s">
        <v>336</v>
      </c>
      <c r="C190" s="722"/>
      <c r="D190" s="722"/>
      <c r="E190" s="722"/>
      <c r="F190" s="722"/>
      <c r="G190" s="722"/>
      <c r="H190" s="722"/>
      <c r="I190" s="722"/>
      <c r="J190" s="722"/>
      <c r="K190" s="722"/>
      <c r="L190" s="722"/>
      <c r="M190" s="722"/>
      <c r="N190" s="55"/>
    </row>
    <row r="191" spans="1:14" s="36" customFormat="1" ht="96" customHeight="1" hidden="1">
      <c r="A191" s="72"/>
      <c r="B191" s="722" t="s">
        <v>337</v>
      </c>
      <c r="C191" s="722"/>
      <c r="D191" s="722"/>
      <c r="E191" s="722"/>
      <c r="F191" s="722"/>
      <c r="G191" s="722"/>
      <c r="H191" s="722"/>
      <c r="I191" s="722"/>
      <c r="J191" s="722"/>
      <c r="K191" s="722"/>
      <c r="L191" s="54"/>
      <c r="M191" s="54"/>
      <c r="N191" s="55"/>
    </row>
    <row r="192" spans="1:14" s="36" customFormat="1" ht="49.5" customHeight="1" hidden="1">
      <c r="A192" s="72"/>
      <c r="B192" s="722" t="s">
        <v>338</v>
      </c>
      <c r="C192" s="722"/>
      <c r="D192" s="722"/>
      <c r="E192" s="722"/>
      <c r="F192" s="722"/>
      <c r="G192" s="722"/>
      <c r="H192" s="722"/>
      <c r="I192" s="722"/>
      <c r="J192" s="722"/>
      <c r="K192" s="722"/>
      <c r="L192" s="54"/>
      <c r="M192" s="54"/>
      <c r="N192" s="55"/>
    </row>
    <row r="193" spans="1:14" s="36" customFormat="1" ht="79.5" customHeight="1" hidden="1">
      <c r="A193" s="72"/>
      <c r="B193" s="722" t="s">
        <v>339</v>
      </c>
      <c r="C193" s="722"/>
      <c r="D193" s="722"/>
      <c r="E193" s="722"/>
      <c r="F193" s="722"/>
      <c r="G193" s="722"/>
      <c r="H193" s="722"/>
      <c r="I193" s="722"/>
      <c r="J193" s="722"/>
      <c r="K193" s="722"/>
      <c r="L193" s="54"/>
      <c r="M193" s="54"/>
      <c r="N193" s="55"/>
    </row>
    <row r="194" spans="1:14" s="36" customFormat="1" ht="36.75" customHeight="1">
      <c r="A194" s="72"/>
      <c r="B194" s="722" t="s">
        <v>340</v>
      </c>
      <c r="C194" s="722"/>
      <c r="D194" s="722"/>
      <c r="E194" s="722"/>
      <c r="F194" s="722"/>
      <c r="G194" s="722"/>
      <c r="H194" s="722"/>
      <c r="I194" s="722"/>
      <c r="J194" s="722"/>
      <c r="K194" s="722"/>
      <c r="L194" s="722"/>
      <c r="M194" s="722"/>
      <c r="N194" s="55"/>
    </row>
    <row r="195" spans="1:14" s="36" customFormat="1" ht="21" customHeight="1">
      <c r="A195" s="72"/>
      <c r="B195" s="722" t="s">
        <v>341</v>
      </c>
      <c r="C195" s="722"/>
      <c r="D195" s="722"/>
      <c r="E195" s="722"/>
      <c r="F195" s="722"/>
      <c r="G195" s="722"/>
      <c r="H195" s="722"/>
      <c r="I195" s="722"/>
      <c r="J195" s="722"/>
      <c r="K195" s="722"/>
      <c r="L195" s="54"/>
      <c r="M195" s="54"/>
      <c r="N195" s="55" t="s">
        <v>342</v>
      </c>
    </row>
    <row r="196" spans="1:14" s="36" customFormat="1" ht="48" customHeight="1">
      <c r="A196" s="72"/>
      <c r="B196" s="749" t="s">
        <v>343</v>
      </c>
      <c r="C196" s="749"/>
      <c r="D196" s="749"/>
      <c r="E196" s="749"/>
      <c r="F196" s="749"/>
      <c r="G196" s="749"/>
      <c r="H196" s="749"/>
      <c r="I196" s="749"/>
      <c r="J196" s="749"/>
      <c r="K196" s="749"/>
      <c r="L196" s="749"/>
      <c r="M196" s="749"/>
      <c r="N196" s="55"/>
    </row>
    <row r="197" spans="1:14" s="36" customFormat="1" ht="24.75" customHeight="1">
      <c r="A197" s="32" t="s">
        <v>344</v>
      </c>
      <c r="B197" s="33" t="s">
        <v>345</v>
      </c>
      <c r="C197" s="33"/>
      <c r="D197" s="33"/>
      <c r="E197" s="33"/>
      <c r="F197" s="33"/>
      <c r="G197" s="33"/>
      <c r="H197" s="33"/>
      <c r="I197" s="34"/>
      <c r="J197" s="34"/>
      <c r="K197" s="34"/>
      <c r="L197" s="34"/>
      <c r="M197" s="34"/>
      <c r="N197" s="35"/>
    </row>
    <row r="198" spans="1:14" s="36" customFormat="1" ht="91.5" customHeight="1" hidden="1">
      <c r="A198" s="48"/>
      <c r="B198" s="722" t="s">
        <v>346</v>
      </c>
      <c r="C198" s="722"/>
      <c r="D198" s="722"/>
      <c r="E198" s="722"/>
      <c r="F198" s="722"/>
      <c r="G198" s="722"/>
      <c r="H198" s="722"/>
      <c r="I198" s="722"/>
      <c r="J198" s="722"/>
      <c r="K198" s="722"/>
      <c r="L198" s="54"/>
      <c r="M198" s="54"/>
      <c r="N198" s="35"/>
    </row>
    <row r="199" spans="1:14" s="36" customFormat="1" ht="18" customHeight="1">
      <c r="A199" s="48"/>
      <c r="B199" s="722" t="s">
        <v>347</v>
      </c>
      <c r="C199" s="722"/>
      <c r="D199" s="722"/>
      <c r="E199" s="722"/>
      <c r="F199" s="722"/>
      <c r="G199" s="722"/>
      <c r="H199" s="722"/>
      <c r="I199" s="722"/>
      <c r="J199" s="722"/>
      <c r="K199" s="722"/>
      <c r="L199" s="54"/>
      <c r="M199" s="54"/>
      <c r="N199" s="35"/>
    </row>
    <row r="200" spans="1:14" s="36" customFormat="1" ht="44.25" customHeight="1">
      <c r="A200" s="48"/>
      <c r="B200" s="722" t="s">
        <v>1180</v>
      </c>
      <c r="C200" s="722"/>
      <c r="D200" s="722"/>
      <c r="E200" s="722"/>
      <c r="F200" s="722"/>
      <c r="G200" s="722"/>
      <c r="H200" s="722"/>
      <c r="I200" s="722"/>
      <c r="J200" s="722"/>
      <c r="K200" s="722"/>
      <c r="L200" s="722"/>
      <c r="M200" s="722"/>
      <c r="N200" s="35"/>
    </row>
    <row r="201" spans="1:14" s="36" customFormat="1" ht="69.75" customHeight="1" hidden="1">
      <c r="A201" s="48"/>
      <c r="B201" s="58" t="s">
        <v>348</v>
      </c>
      <c r="C201" s="56"/>
      <c r="D201" s="54"/>
      <c r="E201" s="54"/>
      <c r="F201" s="54"/>
      <c r="G201" s="54"/>
      <c r="H201" s="54"/>
      <c r="I201" s="54"/>
      <c r="J201" s="54"/>
      <c r="K201" s="54"/>
      <c r="L201" s="54"/>
      <c r="M201" s="54"/>
      <c r="N201" s="35" t="s">
        <v>349</v>
      </c>
    </row>
    <row r="202" spans="1:14" s="36" customFormat="1" ht="69.75" customHeight="1" hidden="1">
      <c r="A202" s="48"/>
      <c r="B202" s="722" t="s">
        <v>350</v>
      </c>
      <c r="C202" s="722"/>
      <c r="D202" s="722"/>
      <c r="E202" s="722"/>
      <c r="F202" s="722"/>
      <c r="G202" s="722"/>
      <c r="H202" s="722"/>
      <c r="I202" s="722"/>
      <c r="J202" s="722"/>
      <c r="K202" s="722"/>
      <c r="L202" s="54"/>
      <c r="M202" s="54"/>
      <c r="N202" s="35"/>
    </row>
    <row r="203" spans="1:14" s="36" customFormat="1" ht="72" customHeight="1">
      <c r="A203" s="48"/>
      <c r="B203" s="750" t="s">
        <v>351</v>
      </c>
      <c r="C203" s="750"/>
      <c r="D203" s="750"/>
      <c r="E203" s="750"/>
      <c r="F203" s="750"/>
      <c r="G203" s="750"/>
      <c r="H203" s="750"/>
      <c r="I203" s="750"/>
      <c r="J203" s="750"/>
      <c r="K203" s="750"/>
      <c r="L203" s="750"/>
      <c r="M203" s="750"/>
      <c r="N203" s="35"/>
    </row>
    <row r="204" spans="1:14" s="36" customFormat="1" ht="36" customHeight="1" hidden="1">
      <c r="A204" s="48"/>
      <c r="B204" s="722" t="s">
        <v>352</v>
      </c>
      <c r="C204" s="722"/>
      <c r="D204" s="722"/>
      <c r="E204" s="722"/>
      <c r="F204" s="722"/>
      <c r="G204" s="722"/>
      <c r="H204" s="722"/>
      <c r="I204" s="722"/>
      <c r="J204" s="722"/>
      <c r="K204" s="722"/>
      <c r="L204" s="54"/>
      <c r="M204" s="54"/>
      <c r="N204" s="35"/>
    </row>
    <row r="205" spans="1:13" s="36" customFormat="1" ht="25.5" customHeight="1" hidden="1">
      <c r="A205" s="48"/>
      <c r="B205" s="81"/>
      <c r="C205" s="82" t="s">
        <v>353</v>
      </c>
      <c r="D205" s="82"/>
      <c r="E205" s="83" t="s">
        <v>354</v>
      </c>
      <c r="F205" s="82"/>
      <c r="G205" s="82"/>
      <c r="H205" s="82"/>
      <c r="I205" s="83" t="s">
        <v>355</v>
      </c>
      <c r="J205" s="82"/>
      <c r="K205" s="82"/>
      <c r="L205" s="82"/>
      <c r="M205" s="82"/>
    </row>
    <row r="206" spans="1:13" s="36" customFormat="1" ht="80.25" customHeight="1" hidden="1">
      <c r="A206" s="48"/>
      <c r="B206" s="81"/>
      <c r="C206" s="84" t="s">
        <v>356</v>
      </c>
      <c r="D206" s="85"/>
      <c r="E206" s="748" t="s">
        <v>357</v>
      </c>
      <c r="F206" s="748"/>
      <c r="G206" s="748"/>
      <c r="H206" s="85"/>
      <c r="I206" s="748" t="s">
        <v>358</v>
      </c>
      <c r="J206" s="748"/>
      <c r="K206" s="748"/>
      <c r="L206" s="84"/>
      <c r="M206" s="84"/>
    </row>
    <row r="207" spans="1:13" s="36" customFormat="1" ht="63.75" customHeight="1" hidden="1">
      <c r="A207" s="48"/>
      <c r="B207" s="81"/>
      <c r="C207" s="84" t="s">
        <v>359</v>
      </c>
      <c r="D207" s="85"/>
      <c r="E207" s="748" t="s">
        <v>358</v>
      </c>
      <c r="F207" s="748"/>
      <c r="G207" s="748"/>
      <c r="H207" s="85"/>
      <c r="I207" s="748" t="s">
        <v>358</v>
      </c>
      <c r="J207" s="748"/>
      <c r="K207" s="748"/>
      <c r="L207" s="84"/>
      <c r="M207" s="84"/>
    </row>
    <row r="208" spans="1:14" s="36" customFormat="1" ht="213" customHeight="1" hidden="1">
      <c r="A208" s="48"/>
      <c r="B208" s="81"/>
      <c r="C208" s="54"/>
      <c r="D208" s="54"/>
      <c r="E208" s="748" t="s">
        <v>360</v>
      </c>
      <c r="F208" s="748"/>
      <c r="G208" s="748"/>
      <c r="H208" s="54"/>
      <c r="N208" s="35"/>
    </row>
    <row r="209" spans="1:14" s="36" customFormat="1" ht="36" customHeight="1" hidden="1">
      <c r="A209" s="48"/>
      <c r="B209" s="81"/>
      <c r="C209" s="722" t="s">
        <v>361</v>
      </c>
      <c r="D209" s="722"/>
      <c r="E209" s="722"/>
      <c r="F209" s="722"/>
      <c r="G209" s="722"/>
      <c r="H209" s="722"/>
      <c r="I209" s="722"/>
      <c r="J209" s="722"/>
      <c r="K209" s="722"/>
      <c r="L209" s="54"/>
      <c r="M209" s="54"/>
      <c r="N209" s="35" t="s">
        <v>362</v>
      </c>
    </row>
    <row r="210" spans="1:14" s="36" customFormat="1" ht="25.5" customHeight="1" hidden="1">
      <c r="A210" s="48"/>
      <c r="B210" s="58" t="s">
        <v>363</v>
      </c>
      <c r="C210" s="56"/>
      <c r="D210" s="54"/>
      <c r="E210" s="54"/>
      <c r="F210" s="54"/>
      <c r="G210" s="54"/>
      <c r="H210" s="54"/>
      <c r="I210" s="54"/>
      <c r="J210" s="54"/>
      <c r="K210" s="54"/>
      <c r="L210" s="54"/>
      <c r="M210" s="54"/>
      <c r="N210" s="35" t="s">
        <v>364</v>
      </c>
    </row>
    <row r="211" spans="1:14" s="36" customFormat="1" ht="25.5" customHeight="1" hidden="1">
      <c r="A211" s="48"/>
      <c r="B211" s="722" t="s">
        <v>365</v>
      </c>
      <c r="C211" s="722"/>
      <c r="D211" s="722"/>
      <c r="E211" s="722"/>
      <c r="F211" s="722"/>
      <c r="G211" s="722"/>
      <c r="H211" s="722"/>
      <c r="I211" s="722"/>
      <c r="J211" s="722"/>
      <c r="K211" s="722"/>
      <c r="L211" s="54"/>
      <c r="M211" s="54"/>
      <c r="N211" s="35"/>
    </row>
    <row r="212" spans="1:14" s="36" customFormat="1" ht="36" customHeight="1" hidden="1">
      <c r="A212" s="48"/>
      <c r="B212" s="722" t="s">
        <v>366</v>
      </c>
      <c r="C212" s="722"/>
      <c r="D212" s="722"/>
      <c r="E212" s="722"/>
      <c r="F212" s="722"/>
      <c r="G212" s="722"/>
      <c r="H212" s="722"/>
      <c r="I212" s="722"/>
      <c r="J212" s="722"/>
      <c r="K212" s="722"/>
      <c r="L212" s="54"/>
      <c r="M212" s="54"/>
      <c r="N212" s="35"/>
    </row>
    <row r="213" spans="1:14" s="36" customFormat="1" ht="50.25" customHeight="1" hidden="1">
      <c r="A213" s="48"/>
      <c r="B213" s="722" t="s">
        <v>367</v>
      </c>
      <c r="C213" s="722"/>
      <c r="D213" s="722"/>
      <c r="E213" s="722"/>
      <c r="F213" s="722"/>
      <c r="G213" s="722"/>
      <c r="H213" s="722"/>
      <c r="I213" s="722"/>
      <c r="J213" s="722"/>
      <c r="K213" s="722"/>
      <c r="L213" s="54"/>
      <c r="M213" s="54"/>
      <c r="N213" s="35"/>
    </row>
    <row r="214" spans="1:14" s="83" customFormat="1" ht="25.5" customHeight="1" hidden="1">
      <c r="A214" s="59"/>
      <c r="B214" s="82"/>
      <c r="C214" s="82" t="s">
        <v>353</v>
      </c>
      <c r="D214" s="82"/>
      <c r="E214" s="83" t="s">
        <v>355</v>
      </c>
      <c r="F214" s="82"/>
      <c r="G214" s="82"/>
      <c r="H214" s="82"/>
      <c r="I214" s="83" t="s">
        <v>354</v>
      </c>
      <c r="J214" s="82"/>
      <c r="K214" s="82"/>
      <c r="L214" s="82"/>
      <c r="M214" s="82"/>
      <c r="N214" s="69"/>
    </row>
    <row r="215" spans="1:14" s="44" customFormat="1" ht="78" customHeight="1" hidden="1">
      <c r="A215" s="60"/>
      <c r="B215" s="85"/>
      <c r="C215" s="84" t="s">
        <v>356</v>
      </c>
      <c r="D215" s="85"/>
      <c r="E215" s="748" t="s">
        <v>358</v>
      </c>
      <c r="F215" s="748"/>
      <c r="G215" s="748"/>
      <c r="H215" s="85"/>
      <c r="I215" s="748" t="s">
        <v>357</v>
      </c>
      <c r="J215" s="748"/>
      <c r="K215" s="748"/>
      <c r="L215" s="84"/>
      <c r="M215" s="84"/>
      <c r="N215" s="47"/>
    </row>
    <row r="216" spans="1:14" s="44" customFormat="1" ht="63" customHeight="1" hidden="1">
      <c r="A216" s="60"/>
      <c r="B216" s="85"/>
      <c r="C216" s="84" t="s">
        <v>359</v>
      </c>
      <c r="D216" s="85"/>
      <c r="E216" s="748" t="s">
        <v>358</v>
      </c>
      <c r="F216" s="748"/>
      <c r="G216" s="748"/>
      <c r="H216" s="85"/>
      <c r="I216" s="748" t="s">
        <v>358</v>
      </c>
      <c r="J216" s="748"/>
      <c r="K216" s="748"/>
      <c r="L216" s="84"/>
      <c r="M216" s="84"/>
      <c r="N216" s="47"/>
    </row>
    <row r="217" spans="1:14" s="36" customFormat="1" ht="212.25" customHeight="1" hidden="1">
      <c r="A217" s="48"/>
      <c r="B217" s="54"/>
      <c r="C217" s="54"/>
      <c r="D217" s="54"/>
      <c r="E217" s="54"/>
      <c r="F217" s="54"/>
      <c r="G217" s="54"/>
      <c r="H217" s="54"/>
      <c r="I217" s="748" t="s">
        <v>360</v>
      </c>
      <c r="J217" s="748"/>
      <c r="K217" s="748"/>
      <c r="L217" s="84"/>
      <c r="M217" s="84"/>
      <c r="N217" s="35"/>
    </row>
    <row r="218" spans="1:14" s="36" customFormat="1" ht="33" customHeight="1" hidden="1">
      <c r="A218" s="48"/>
      <c r="B218" s="54"/>
      <c r="C218" s="722" t="s">
        <v>368</v>
      </c>
      <c r="D218" s="722"/>
      <c r="E218" s="722"/>
      <c r="F218" s="722"/>
      <c r="G218" s="722"/>
      <c r="H218" s="722"/>
      <c r="I218" s="722"/>
      <c r="J218" s="722"/>
      <c r="K218" s="722"/>
      <c r="L218" s="54"/>
      <c r="M218" s="54"/>
      <c r="N218" s="35" t="s">
        <v>362</v>
      </c>
    </row>
    <row r="219" spans="1:23" s="36" customFormat="1" ht="9" customHeight="1" hidden="1">
      <c r="A219" s="57"/>
      <c r="B219" s="722"/>
      <c r="C219" s="722"/>
      <c r="D219" s="722"/>
      <c r="E219" s="722"/>
      <c r="F219" s="722"/>
      <c r="G219" s="722"/>
      <c r="H219" s="722"/>
      <c r="I219" s="722"/>
      <c r="J219" s="722"/>
      <c r="K219" s="722"/>
      <c r="L219" s="54"/>
      <c r="M219" s="54"/>
      <c r="N219" s="54"/>
      <c r="O219" s="54"/>
      <c r="P219" s="54"/>
      <c r="Q219" s="54"/>
      <c r="R219" s="54"/>
      <c r="S219" s="54"/>
      <c r="T219" s="54"/>
      <c r="U219" s="54"/>
      <c r="V219" s="54"/>
      <c r="W219" s="54"/>
    </row>
    <row r="220" spans="1:14" s="35" customFormat="1" ht="24.75" customHeight="1" hidden="1">
      <c r="A220" s="32" t="s">
        <v>369</v>
      </c>
      <c r="B220" s="33" t="s">
        <v>370</v>
      </c>
      <c r="C220" s="33"/>
      <c r="D220" s="33"/>
      <c r="E220" s="33"/>
      <c r="F220" s="33"/>
      <c r="G220" s="33"/>
      <c r="H220" s="33"/>
      <c r="I220" s="34"/>
      <c r="J220" s="34"/>
      <c r="K220" s="34"/>
      <c r="L220" s="34"/>
      <c r="M220" s="34"/>
      <c r="N220" s="35" t="s">
        <v>371</v>
      </c>
    </row>
    <row r="221" spans="1:13" s="35" customFormat="1" ht="24.75" customHeight="1">
      <c r="A221" s="32" t="s">
        <v>372</v>
      </c>
      <c r="B221" s="33" t="s">
        <v>370</v>
      </c>
      <c r="C221" s="33"/>
      <c r="D221" s="33"/>
      <c r="E221" s="33"/>
      <c r="F221" s="33"/>
      <c r="G221" s="33"/>
      <c r="H221" s="33"/>
      <c r="I221" s="34"/>
      <c r="J221" s="34"/>
      <c r="K221" s="34"/>
      <c r="L221" s="34"/>
      <c r="M221" s="34"/>
    </row>
    <row r="222" spans="1:13" s="35" customFormat="1" ht="19.5" customHeight="1">
      <c r="A222" s="32"/>
      <c r="B222" s="745" t="s">
        <v>373</v>
      </c>
      <c r="C222" s="746"/>
      <c r="D222" s="746"/>
      <c r="E222" s="746"/>
      <c r="F222" s="746"/>
      <c r="G222" s="746"/>
      <c r="H222" s="746"/>
      <c r="I222" s="746"/>
      <c r="J222" s="746"/>
      <c r="K222" s="746"/>
      <c r="L222" s="659"/>
      <c r="M222" s="659"/>
    </row>
    <row r="223" spans="1:14" s="36" customFormat="1" ht="34.5" customHeight="1">
      <c r="A223" s="48"/>
      <c r="B223" s="722" t="s">
        <v>374</v>
      </c>
      <c r="C223" s="722"/>
      <c r="D223" s="722"/>
      <c r="E223" s="722"/>
      <c r="F223" s="722"/>
      <c r="G223" s="722"/>
      <c r="H223" s="722"/>
      <c r="I223" s="722"/>
      <c r="J223" s="722"/>
      <c r="K223" s="722"/>
      <c r="L223" s="722"/>
      <c r="M223" s="722"/>
      <c r="N223" s="35"/>
    </row>
    <row r="224" spans="1:14" s="36" customFormat="1" ht="75.75" customHeight="1">
      <c r="A224" s="48"/>
      <c r="B224" s="747" t="s">
        <v>375</v>
      </c>
      <c r="C224" s="747"/>
      <c r="D224" s="747"/>
      <c r="E224" s="747"/>
      <c r="F224" s="747"/>
      <c r="G224" s="747"/>
      <c r="H224" s="747"/>
      <c r="I224" s="747"/>
      <c r="J224" s="747"/>
      <c r="K224" s="747"/>
      <c r="L224" s="747"/>
      <c r="M224" s="747"/>
      <c r="N224" s="35"/>
    </row>
    <row r="225" spans="1:14" s="36" customFormat="1" ht="49.5" customHeight="1">
      <c r="A225" s="48"/>
      <c r="B225" s="747" t="s">
        <v>376</v>
      </c>
      <c r="C225" s="747"/>
      <c r="D225" s="747"/>
      <c r="E225" s="747"/>
      <c r="F225" s="747"/>
      <c r="G225" s="747"/>
      <c r="H225" s="747"/>
      <c r="I225" s="747"/>
      <c r="J225" s="747"/>
      <c r="K225" s="747"/>
      <c r="L225" s="747"/>
      <c r="M225" s="747"/>
      <c r="N225" s="35"/>
    </row>
    <row r="226" spans="1:13" s="35" customFormat="1" ht="25.5" customHeight="1">
      <c r="A226" s="32"/>
      <c r="B226" s="745" t="s">
        <v>377</v>
      </c>
      <c r="C226" s="746"/>
      <c r="D226" s="746"/>
      <c r="E226" s="746"/>
      <c r="F226" s="746"/>
      <c r="G226" s="746"/>
      <c r="H226" s="746"/>
      <c r="I226" s="746"/>
      <c r="J226" s="746"/>
      <c r="K226" s="746"/>
      <c r="L226" s="659"/>
      <c r="M226" s="659"/>
    </row>
    <row r="227" spans="1:14" s="36" customFormat="1" ht="30" customHeight="1">
      <c r="A227" s="48"/>
      <c r="B227" s="722" t="s">
        <v>378</v>
      </c>
      <c r="C227" s="722"/>
      <c r="D227" s="722"/>
      <c r="E227" s="722"/>
      <c r="F227" s="722"/>
      <c r="G227" s="722"/>
      <c r="H227" s="722"/>
      <c r="I227" s="722"/>
      <c r="J227" s="722"/>
      <c r="K227" s="722"/>
      <c r="L227" s="722"/>
      <c r="M227" s="722"/>
      <c r="N227" s="35"/>
    </row>
    <row r="228" spans="1:14" s="36" customFormat="1" ht="76.5" customHeight="1">
      <c r="A228" s="48"/>
      <c r="B228" s="747" t="s">
        <v>379</v>
      </c>
      <c r="C228" s="747"/>
      <c r="D228" s="747"/>
      <c r="E228" s="747"/>
      <c r="F228" s="747"/>
      <c r="G228" s="747"/>
      <c r="H228" s="747"/>
      <c r="I228" s="747"/>
      <c r="J228" s="747"/>
      <c r="K228" s="747"/>
      <c r="L228" s="747"/>
      <c r="M228" s="747"/>
      <c r="N228" s="35"/>
    </row>
    <row r="229" spans="1:14" s="36" customFormat="1" ht="77.25" customHeight="1">
      <c r="A229" s="48"/>
      <c r="B229" s="722" t="s">
        <v>380</v>
      </c>
      <c r="C229" s="722"/>
      <c r="D229" s="722"/>
      <c r="E229" s="722"/>
      <c r="F229" s="722"/>
      <c r="G229" s="722"/>
      <c r="H229" s="722"/>
      <c r="I229" s="722"/>
      <c r="J229" s="722"/>
      <c r="K229" s="722"/>
      <c r="L229" s="722"/>
      <c r="M229" s="722"/>
      <c r="N229" s="35"/>
    </row>
    <row r="230" spans="1:13" s="35" customFormat="1" ht="24.75" customHeight="1">
      <c r="A230" s="32" t="s">
        <v>381</v>
      </c>
      <c r="B230" s="33" t="s">
        <v>382</v>
      </c>
      <c r="C230" s="33"/>
      <c r="D230" s="33"/>
      <c r="E230" s="33"/>
      <c r="F230" s="33"/>
      <c r="G230" s="33"/>
      <c r="H230" s="33"/>
      <c r="I230" s="34"/>
      <c r="J230" s="34"/>
      <c r="K230" s="34"/>
      <c r="L230" s="34"/>
      <c r="M230" s="34"/>
    </row>
    <row r="231" spans="1:13" s="35" customFormat="1" ht="16.5" customHeight="1">
      <c r="A231" s="32"/>
      <c r="B231" s="745" t="s">
        <v>383</v>
      </c>
      <c r="C231" s="746"/>
      <c r="D231" s="746"/>
      <c r="E231" s="746"/>
      <c r="F231" s="746"/>
      <c r="G231" s="746"/>
      <c r="H231" s="746"/>
      <c r="I231" s="746"/>
      <c r="J231" s="746"/>
      <c r="K231" s="746"/>
      <c r="L231" s="659"/>
      <c r="M231" s="659"/>
    </row>
    <row r="232" spans="1:14" s="36" customFormat="1" ht="63" customHeight="1">
      <c r="A232" s="48"/>
      <c r="B232" s="722" t="s">
        <v>384</v>
      </c>
      <c r="C232" s="722"/>
      <c r="D232" s="722"/>
      <c r="E232" s="722"/>
      <c r="F232" s="722"/>
      <c r="G232" s="722"/>
      <c r="H232" s="722"/>
      <c r="I232" s="722"/>
      <c r="J232" s="722"/>
      <c r="K232" s="722"/>
      <c r="L232" s="722"/>
      <c r="M232" s="722"/>
      <c r="N232" s="35"/>
    </row>
    <row r="233" spans="1:14" s="36" customFormat="1" ht="16.5" customHeight="1">
      <c r="A233" s="49"/>
      <c r="B233" s="743" t="s">
        <v>385</v>
      </c>
      <c r="C233" s="743"/>
      <c r="D233" s="743"/>
      <c r="E233" s="743"/>
      <c r="F233" s="743"/>
      <c r="G233" s="743"/>
      <c r="H233" s="743"/>
      <c r="I233" s="743"/>
      <c r="J233" s="743"/>
      <c r="K233" s="743"/>
      <c r="L233" s="743"/>
      <c r="M233" s="743"/>
      <c r="N233" s="35"/>
    </row>
    <row r="234" spans="1:14" s="36" customFormat="1" ht="17.25" customHeight="1">
      <c r="A234" s="49"/>
      <c r="B234" s="743" t="s">
        <v>386</v>
      </c>
      <c r="C234" s="743"/>
      <c r="D234" s="743"/>
      <c r="E234" s="743"/>
      <c r="F234" s="743"/>
      <c r="G234" s="743"/>
      <c r="H234" s="743"/>
      <c r="I234" s="743"/>
      <c r="J234" s="743"/>
      <c r="K234" s="743"/>
      <c r="L234" s="743"/>
      <c r="M234" s="743"/>
      <c r="N234" s="35"/>
    </row>
    <row r="235" spans="1:13" s="35" customFormat="1" ht="16.5" customHeight="1">
      <c r="A235" s="32"/>
      <c r="B235" s="745" t="s">
        <v>387</v>
      </c>
      <c r="C235" s="746"/>
      <c r="D235" s="746"/>
      <c r="E235" s="746"/>
      <c r="F235" s="746"/>
      <c r="G235" s="746"/>
      <c r="H235" s="746"/>
      <c r="I235" s="746"/>
      <c r="J235" s="746"/>
      <c r="K235" s="746"/>
      <c r="L235" s="659"/>
      <c r="M235" s="659"/>
    </row>
    <row r="236" spans="1:14" s="36" customFormat="1" ht="57" customHeight="1">
      <c r="A236" s="48"/>
      <c r="B236" s="722" t="s">
        <v>388</v>
      </c>
      <c r="C236" s="722"/>
      <c r="D236" s="722"/>
      <c r="E236" s="722"/>
      <c r="F236" s="722"/>
      <c r="G236" s="722"/>
      <c r="H236" s="722"/>
      <c r="I236" s="722"/>
      <c r="J236" s="722"/>
      <c r="K236" s="722"/>
      <c r="L236" s="722"/>
      <c r="M236" s="722"/>
      <c r="N236" s="35"/>
    </row>
    <row r="237" spans="1:14" s="36" customFormat="1" ht="17.25" customHeight="1">
      <c r="A237" s="49"/>
      <c r="B237" s="743" t="s">
        <v>389</v>
      </c>
      <c r="C237" s="743"/>
      <c r="D237" s="743"/>
      <c r="E237" s="743"/>
      <c r="F237" s="743"/>
      <c r="G237" s="743"/>
      <c r="H237" s="743"/>
      <c r="I237" s="743"/>
      <c r="J237" s="743"/>
      <c r="K237" s="743"/>
      <c r="L237" s="743"/>
      <c r="M237" s="743"/>
      <c r="N237" s="35"/>
    </row>
    <row r="238" spans="1:14" s="36" customFormat="1" ht="15" customHeight="1">
      <c r="A238" s="49"/>
      <c r="B238" s="726" t="s">
        <v>390</v>
      </c>
      <c r="C238" s="744"/>
      <c r="D238" s="744"/>
      <c r="E238" s="744"/>
      <c r="F238" s="744"/>
      <c r="G238" s="744"/>
      <c r="H238" s="744"/>
      <c r="I238" s="744"/>
      <c r="J238" s="744"/>
      <c r="K238" s="744"/>
      <c r="L238" s="86"/>
      <c r="M238" s="86"/>
      <c r="N238" s="35"/>
    </row>
    <row r="239" spans="1:14" s="36" customFormat="1" ht="12" customHeight="1">
      <c r="A239" s="49"/>
      <c r="B239" s="40"/>
      <c r="C239" s="86"/>
      <c r="D239" s="86"/>
      <c r="E239" s="86"/>
      <c r="F239" s="86"/>
      <c r="G239" s="86"/>
      <c r="H239" s="86"/>
      <c r="I239" s="86"/>
      <c r="J239" s="86"/>
      <c r="K239" s="86"/>
      <c r="L239" s="86"/>
      <c r="M239" s="86"/>
      <c r="N239" s="35"/>
    </row>
    <row r="240" spans="1:13" s="35" customFormat="1" ht="16.5" customHeight="1">
      <c r="A240" s="32"/>
      <c r="B240" s="745" t="s">
        <v>391</v>
      </c>
      <c r="C240" s="746"/>
      <c r="D240" s="746"/>
      <c r="E240" s="746"/>
      <c r="F240" s="746"/>
      <c r="G240" s="746"/>
      <c r="H240" s="746"/>
      <c r="I240" s="746"/>
      <c r="J240" s="746"/>
      <c r="K240" s="746"/>
      <c r="L240" s="659"/>
      <c r="M240" s="659"/>
    </row>
    <row r="241" spans="1:14" s="36" customFormat="1" ht="48.75" customHeight="1">
      <c r="A241" s="48"/>
      <c r="B241" s="722" t="s">
        <v>392</v>
      </c>
      <c r="C241" s="722"/>
      <c r="D241" s="722"/>
      <c r="E241" s="722"/>
      <c r="F241" s="722"/>
      <c r="G241" s="722"/>
      <c r="H241" s="722"/>
      <c r="I241" s="722"/>
      <c r="J241" s="722"/>
      <c r="K241" s="722"/>
      <c r="L241" s="722"/>
      <c r="M241" s="722"/>
      <c r="N241" s="35"/>
    </row>
    <row r="242" spans="1:14" s="36" customFormat="1" ht="35.25" customHeight="1">
      <c r="A242" s="729" t="s">
        <v>393</v>
      </c>
      <c r="B242" s="729"/>
      <c r="C242" s="729"/>
      <c r="D242" s="729"/>
      <c r="E242" s="729"/>
      <c r="F242" s="729"/>
      <c r="G242" s="729"/>
      <c r="H242" s="729"/>
      <c r="I242" s="729"/>
      <c r="J242" s="729"/>
      <c r="K242" s="729"/>
      <c r="L242" s="729"/>
      <c r="M242" s="729"/>
      <c r="N242" s="35"/>
    </row>
    <row r="243" spans="1:14" s="36" customFormat="1" ht="30" customHeight="1">
      <c r="A243" s="32" t="s">
        <v>116</v>
      </c>
      <c r="B243" s="33" t="s">
        <v>394</v>
      </c>
      <c r="C243" s="33"/>
      <c r="D243" s="33"/>
      <c r="E243" s="33"/>
      <c r="F243" s="33"/>
      <c r="G243" s="33"/>
      <c r="H243" s="33"/>
      <c r="J243" s="327"/>
      <c r="K243" s="327" t="s">
        <v>937</v>
      </c>
      <c r="L243" s="327"/>
      <c r="M243" s="327" t="s">
        <v>930</v>
      </c>
      <c r="N243" s="35"/>
    </row>
    <row r="244" spans="1:13" s="75" customFormat="1" ht="19.5" customHeight="1">
      <c r="A244" s="32"/>
      <c r="B244" s="33" t="s">
        <v>63</v>
      </c>
      <c r="C244" s="33"/>
      <c r="D244" s="33"/>
      <c r="E244" s="33"/>
      <c r="F244" s="33"/>
      <c r="G244" s="33"/>
      <c r="H244" s="33"/>
      <c r="J244" s="18"/>
      <c r="K244" s="18">
        <f>K245+K246+K250</f>
        <v>19192385331</v>
      </c>
      <c r="L244" s="18"/>
      <c r="M244" s="18">
        <f>M245+M246+M250</f>
        <v>15764754004</v>
      </c>
    </row>
    <row r="245" spans="1:14" s="36" customFormat="1" ht="15.75" customHeight="1">
      <c r="A245" s="49"/>
      <c r="B245" s="38" t="s">
        <v>395</v>
      </c>
      <c r="D245" s="38"/>
      <c r="E245" s="38"/>
      <c r="F245" s="38"/>
      <c r="G245" s="38"/>
      <c r="H245" s="38"/>
      <c r="J245" s="30"/>
      <c r="K245" s="87">
        <v>2418</v>
      </c>
      <c r="L245" s="87"/>
      <c r="M245" s="30">
        <v>142294</v>
      </c>
      <c r="N245" s="35"/>
    </row>
    <row r="246" spans="1:14" s="36" customFormat="1" ht="15.75" customHeight="1">
      <c r="A246" s="49"/>
      <c r="B246" s="38" t="s">
        <v>396</v>
      </c>
      <c r="D246" s="38"/>
      <c r="E246" s="38"/>
      <c r="F246" s="38"/>
      <c r="G246" s="38"/>
      <c r="H246" s="38"/>
      <c r="J246" s="30"/>
      <c r="K246" s="30">
        <f>SUM(K247:K249)</f>
        <v>19192382913</v>
      </c>
      <c r="L246" s="30"/>
      <c r="M246" s="30">
        <f>SUM(M247:M249)</f>
        <v>15764611710</v>
      </c>
      <c r="N246" s="35"/>
    </row>
    <row r="247" spans="1:14" s="36" customFormat="1" ht="15.75" customHeight="1">
      <c r="A247" s="49"/>
      <c r="B247" s="38"/>
      <c r="C247" s="88" t="s">
        <v>397</v>
      </c>
      <c r="D247" s="38"/>
      <c r="E247" s="38"/>
      <c r="F247" s="38"/>
      <c r="G247" s="38"/>
      <c r="H247" s="38"/>
      <c r="J247" s="89"/>
      <c r="K247" s="87">
        <v>18152018466</v>
      </c>
      <c r="L247" s="87"/>
      <c r="M247" s="89">
        <v>15744026494</v>
      </c>
      <c r="N247" s="35"/>
    </row>
    <row r="248" spans="1:14" s="36" customFormat="1" ht="15.75" customHeight="1">
      <c r="A248" s="49"/>
      <c r="B248" s="38"/>
      <c r="C248" s="88" t="s">
        <v>398</v>
      </c>
      <c r="D248" s="38"/>
      <c r="E248" s="38"/>
      <c r="F248" s="38"/>
      <c r="G248" s="90"/>
      <c r="H248" s="38"/>
      <c r="J248" s="89"/>
      <c r="K248" s="89">
        <f>311498918+7953417+708264094</f>
        <v>1027716429</v>
      </c>
      <c r="L248" s="89"/>
      <c r="M248" s="89">
        <v>7953417</v>
      </c>
      <c r="N248" s="35"/>
    </row>
    <row r="249" spans="1:14" s="36" customFormat="1" ht="15.75" customHeight="1">
      <c r="A249" s="49"/>
      <c r="B249" s="38"/>
      <c r="C249" s="88" t="s">
        <v>399</v>
      </c>
      <c r="D249" s="38"/>
      <c r="E249" s="38"/>
      <c r="F249" s="38"/>
      <c r="G249" s="91"/>
      <c r="H249" s="38"/>
      <c r="J249" s="89"/>
      <c r="K249" s="87">
        <v>12648018</v>
      </c>
      <c r="L249" s="87"/>
      <c r="M249" s="89">
        <v>12631799</v>
      </c>
      <c r="N249" s="35"/>
    </row>
    <row r="250" spans="1:14" s="36" customFormat="1" ht="15.75" customHeight="1" hidden="1">
      <c r="A250" s="49"/>
      <c r="B250" s="38"/>
      <c r="C250" s="38" t="s">
        <v>400</v>
      </c>
      <c r="D250" s="38"/>
      <c r="E250" s="38"/>
      <c r="F250" s="38"/>
      <c r="G250" s="38"/>
      <c r="H250" s="38"/>
      <c r="J250" s="30"/>
      <c r="K250" s="30"/>
      <c r="L250" s="30"/>
      <c r="M250" s="30"/>
      <c r="N250" s="35"/>
    </row>
    <row r="251" spans="1:13" s="75" customFormat="1" ht="19.5" customHeight="1" hidden="1">
      <c r="A251" s="32"/>
      <c r="B251" s="33" t="s">
        <v>401</v>
      </c>
      <c r="C251" s="33"/>
      <c r="D251" s="33"/>
      <c r="E251" s="33"/>
      <c r="F251" s="33"/>
      <c r="G251" s="33"/>
      <c r="H251" s="33"/>
      <c r="J251" s="18"/>
      <c r="K251" s="18">
        <f>SUM(K252:K253)</f>
        <v>0</v>
      </c>
      <c r="L251" s="18"/>
      <c r="M251" s="18">
        <f>SUM(M252:M253)</f>
        <v>0</v>
      </c>
    </row>
    <row r="252" spans="1:14" s="36" customFormat="1" ht="15.75" customHeight="1" hidden="1">
      <c r="A252" s="49"/>
      <c r="B252" s="50"/>
      <c r="D252" s="38"/>
      <c r="E252" s="38"/>
      <c r="F252" s="38"/>
      <c r="G252" s="38"/>
      <c r="H252" s="38"/>
      <c r="J252" s="30"/>
      <c r="K252" s="92"/>
      <c r="L252" s="92"/>
      <c r="M252" s="92"/>
      <c r="N252" s="35"/>
    </row>
    <row r="253" spans="1:14" s="36" customFormat="1" ht="15.75" customHeight="1" hidden="1">
      <c r="A253" s="49"/>
      <c r="B253" s="38"/>
      <c r="C253" s="38" t="s">
        <v>402</v>
      </c>
      <c r="D253" s="38"/>
      <c r="E253" s="38"/>
      <c r="F253" s="38"/>
      <c r="G253" s="38"/>
      <c r="H253" s="38"/>
      <c r="J253" s="30"/>
      <c r="K253" s="30"/>
      <c r="L253" s="30"/>
      <c r="M253" s="30"/>
      <c r="N253" s="35"/>
    </row>
    <row r="254" spans="1:15" s="36" customFormat="1" ht="21" customHeight="1" thickBot="1">
      <c r="A254" s="61"/>
      <c r="B254" s="33"/>
      <c r="C254" s="33" t="s">
        <v>34</v>
      </c>
      <c r="D254" s="51"/>
      <c r="E254" s="51"/>
      <c r="F254" s="51"/>
      <c r="G254" s="51"/>
      <c r="H254" s="51"/>
      <c r="J254" s="94"/>
      <c r="K254" s="93">
        <f>K251+K244</f>
        <v>19192385331</v>
      </c>
      <c r="L254" s="93"/>
      <c r="M254" s="93">
        <f>M251+M244</f>
        <v>15764754004</v>
      </c>
      <c r="N254" s="95">
        <f>K254-'[1]CDKT '!I10</f>
        <v>16333929942</v>
      </c>
      <c r="O254" s="95">
        <f>M254-'[1]CDKT '!K10</f>
        <v>0</v>
      </c>
    </row>
    <row r="255" spans="1:14" s="36" customFormat="1" ht="30" customHeight="1" thickTop="1">
      <c r="A255" s="48" t="s">
        <v>127</v>
      </c>
      <c r="B255" s="33" t="s">
        <v>64</v>
      </c>
      <c r="C255" s="33"/>
      <c r="D255" s="33"/>
      <c r="E255" s="33"/>
      <c r="F255" s="33"/>
      <c r="G255" s="33"/>
      <c r="H255" s="33"/>
      <c r="J255" s="327"/>
      <c r="K255" s="327" t="s">
        <v>937</v>
      </c>
      <c r="L255" s="327"/>
      <c r="M255" s="327" t="s">
        <v>930</v>
      </c>
      <c r="N255" s="35"/>
    </row>
    <row r="256" spans="1:14" s="36" customFormat="1" ht="19.5" customHeight="1">
      <c r="A256" s="48"/>
      <c r="B256" s="38" t="s">
        <v>21</v>
      </c>
      <c r="C256" s="33"/>
      <c r="D256" s="33"/>
      <c r="E256" s="33"/>
      <c r="F256" s="33"/>
      <c r="G256" s="33"/>
      <c r="H256" s="33"/>
      <c r="J256" s="18"/>
      <c r="K256" s="30">
        <f>K257</f>
        <v>12580399812</v>
      </c>
      <c r="L256" s="30"/>
      <c r="M256" s="30">
        <f>M257</f>
        <v>7525960000</v>
      </c>
      <c r="N256" s="35"/>
    </row>
    <row r="257" spans="1:14" s="63" customFormat="1" ht="19.5" customHeight="1">
      <c r="A257" s="70"/>
      <c r="B257" s="51"/>
      <c r="C257" s="51" t="s">
        <v>403</v>
      </c>
      <c r="D257" s="51"/>
      <c r="E257" s="51"/>
      <c r="F257" s="51"/>
      <c r="G257" s="51"/>
      <c r="H257" s="51"/>
      <c r="J257" s="89"/>
      <c r="K257" s="647">
        <v>12580399812</v>
      </c>
      <c r="L257" s="87"/>
      <c r="M257" s="89">
        <v>7525960000</v>
      </c>
      <c r="N257" s="62"/>
    </row>
    <row r="258" spans="1:15" s="36" customFormat="1" ht="21" customHeight="1" thickBot="1">
      <c r="A258" s="61"/>
      <c r="B258" s="33"/>
      <c r="C258" s="33" t="s">
        <v>34</v>
      </c>
      <c r="D258" s="51"/>
      <c r="E258" s="51"/>
      <c r="F258" s="51"/>
      <c r="G258" s="51"/>
      <c r="H258" s="51"/>
      <c r="J258" s="94"/>
      <c r="K258" s="96">
        <f>K256</f>
        <v>12580399812</v>
      </c>
      <c r="L258" s="96"/>
      <c r="M258" s="93">
        <f>M256</f>
        <v>7525960000</v>
      </c>
      <c r="N258" s="95">
        <f>K258-'[1]CDKT '!I14</f>
        <v>3854439812</v>
      </c>
      <c r="O258" s="95">
        <f>M258-'[1]CDKT '!K14</f>
        <v>0</v>
      </c>
    </row>
    <row r="259" spans="1:14" s="36" customFormat="1" ht="19.5" customHeight="1" hidden="1">
      <c r="A259" s="48"/>
      <c r="B259" s="33"/>
      <c r="C259" s="33"/>
      <c r="D259" s="33"/>
      <c r="E259" s="737" t="str">
        <f>'[1]TTC'!D14</f>
        <v>30/09/2012</v>
      </c>
      <c r="F259" s="737"/>
      <c r="G259" s="737"/>
      <c r="H259" s="51"/>
      <c r="I259" s="739" t="str">
        <f>'[1]TTC'!D13</f>
        <v>01/07/2012</v>
      </c>
      <c r="J259" s="739"/>
      <c r="K259" s="739"/>
      <c r="L259" s="767"/>
      <c r="M259" s="767"/>
      <c r="N259" s="55" t="s">
        <v>404</v>
      </c>
    </row>
    <row r="260" spans="1:14" s="36" customFormat="1" ht="19.5" customHeight="1" hidden="1">
      <c r="A260" s="48"/>
      <c r="B260" s="33"/>
      <c r="C260" s="33"/>
      <c r="D260" s="33"/>
      <c r="E260" s="97" t="s">
        <v>405</v>
      </c>
      <c r="F260" s="98"/>
      <c r="G260" s="97" t="s">
        <v>406</v>
      </c>
      <c r="H260" s="99"/>
      <c r="I260" s="100" t="s">
        <v>405</v>
      </c>
      <c r="J260" s="101"/>
      <c r="K260" s="100" t="s">
        <v>406</v>
      </c>
      <c r="L260" s="101"/>
      <c r="M260" s="101"/>
      <c r="N260" s="35"/>
    </row>
    <row r="261" spans="1:14" s="36" customFormat="1" ht="15.75" customHeight="1" hidden="1">
      <c r="A261" s="49"/>
      <c r="B261" s="38" t="s">
        <v>407</v>
      </c>
      <c r="C261" s="38"/>
      <c r="D261" s="38"/>
      <c r="E261" s="38"/>
      <c r="F261" s="38"/>
      <c r="G261" s="38"/>
      <c r="H261" s="38"/>
      <c r="I261" s="30"/>
      <c r="J261" s="30"/>
      <c r="K261" s="30"/>
      <c r="L261" s="30"/>
      <c r="M261" s="30"/>
      <c r="N261" s="55" t="s">
        <v>408</v>
      </c>
    </row>
    <row r="262" spans="1:13" s="62" customFormat="1" ht="15.75" customHeight="1" hidden="1">
      <c r="A262" s="61"/>
      <c r="B262" s="51"/>
      <c r="C262" s="51" t="s">
        <v>409</v>
      </c>
      <c r="D262" s="51"/>
      <c r="E262" s="51"/>
      <c r="F262" s="51"/>
      <c r="G262" s="51"/>
      <c r="H262" s="51"/>
      <c r="I262" s="89"/>
      <c r="J262" s="89"/>
      <c r="K262" s="89"/>
      <c r="L262" s="89"/>
      <c r="M262" s="89"/>
    </row>
    <row r="263" spans="1:14" s="36" customFormat="1" ht="15.75" customHeight="1" hidden="1">
      <c r="A263" s="49"/>
      <c r="B263" s="38" t="s">
        <v>410</v>
      </c>
      <c r="C263" s="38"/>
      <c r="D263" s="38"/>
      <c r="E263" s="38"/>
      <c r="F263" s="38"/>
      <c r="G263" s="38"/>
      <c r="H263" s="38"/>
      <c r="I263" s="30"/>
      <c r="J263" s="30"/>
      <c r="K263" s="30"/>
      <c r="L263" s="30"/>
      <c r="M263" s="30"/>
      <c r="N263" s="35"/>
    </row>
    <row r="264" spans="1:14" s="36" customFormat="1" ht="15.75" customHeight="1" hidden="1">
      <c r="A264" s="49"/>
      <c r="B264" s="38"/>
      <c r="C264" s="51" t="s">
        <v>409</v>
      </c>
      <c r="D264" s="38"/>
      <c r="E264" s="38"/>
      <c r="F264" s="38"/>
      <c r="G264" s="38"/>
      <c r="H264" s="38"/>
      <c r="I264" s="30"/>
      <c r="J264" s="30"/>
      <c r="K264" s="30"/>
      <c r="L264" s="30"/>
      <c r="M264" s="30"/>
      <c r="N264" s="35"/>
    </row>
    <row r="265" spans="1:14" s="36" customFormat="1" ht="30" customHeight="1" hidden="1">
      <c r="A265" s="49"/>
      <c r="B265" s="740" t="s">
        <v>411</v>
      </c>
      <c r="C265" s="740"/>
      <c r="D265" s="102"/>
      <c r="E265" s="102"/>
      <c r="F265" s="102"/>
      <c r="G265" s="102"/>
      <c r="H265" s="38"/>
      <c r="I265" s="30"/>
      <c r="J265" s="30"/>
      <c r="K265" s="30"/>
      <c r="L265" s="30"/>
      <c r="M265" s="30"/>
      <c r="N265" s="55" t="s">
        <v>412</v>
      </c>
    </row>
    <row r="266" spans="1:15" s="36" customFormat="1" ht="21" customHeight="1" hidden="1">
      <c r="A266" s="103"/>
      <c r="B266" s="33"/>
      <c r="C266" s="33" t="s">
        <v>34</v>
      </c>
      <c r="D266" s="51"/>
      <c r="E266" s="104">
        <f>E261+E263+E265</f>
        <v>0</v>
      </c>
      <c r="F266" s="104"/>
      <c r="G266" s="104">
        <f>G261+G263+G265</f>
        <v>0</v>
      </c>
      <c r="H266" s="51"/>
      <c r="I266" s="93">
        <f>I261+I263+I265</f>
        <v>0</v>
      </c>
      <c r="J266" s="93"/>
      <c r="K266" s="93">
        <f>K261+K263+K265</f>
        <v>0</v>
      </c>
      <c r="L266" s="18"/>
      <c r="M266" s="18"/>
      <c r="N266" s="95">
        <f>G266-'[1]CDKT '!I13</f>
        <v>-8725960000</v>
      </c>
      <c r="O266" s="95">
        <f>K266-'[1]CDKT '!K13</f>
        <v>-7525960000</v>
      </c>
    </row>
    <row r="267" spans="1:13" s="35" customFormat="1" ht="30" customHeight="1" hidden="1" thickTop="1">
      <c r="A267" s="105"/>
      <c r="B267" s="33" t="s">
        <v>413</v>
      </c>
      <c r="C267" s="38"/>
      <c r="D267" s="38"/>
      <c r="E267" s="38"/>
      <c r="F267" s="38"/>
      <c r="G267" s="38"/>
      <c r="H267" s="38"/>
      <c r="I267" s="30"/>
      <c r="J267" s="30"/>
      <c r="K267" s="30"/>
      <c r="L267" s="30"/>
      <c r="M267" s="30"/>
    </row>
    <row r="268" spans="1:14" s="36" customFormat="1" ht="30" customHeight="1" thickTop="1">
      <c r="A268" s="32" t="s">
        <v>131</v>
      </c>
      <c r="B268" s="33" t="s">
        <v>414</v>
      </c>
      <c r="C268" s="33"/>
      <c r="D268" s="33"/>
      <c r="E268" s="33"/>
      <c r="F268" s="33"/>
      <c r="G268" s="33"/>
      <c r="H268" s="77"/>
      <c r="J268" s="327"/>
      <c r="K268" s="327" t="s">
        <v>937</v>
      </c>
      <c r="L268" s="327"/>
      <c r="M268" s="327" t="s">
        <v>930</v>
      </c>
      <c r="N268" s="55"/>
    </row>
    <row r="269" spans="1:14" s="36" customFormat="1" ht="15.75" customHeight="1" hidden="1">
      <c r="A269" s="49"/>
      <c r="B269" s="38" t="s">
        <v>415</v>
      </c>
      <c r="C269" s="38"/>
      <c r="D269" s="38"/>
      <c r="E269" s="38"/>
      <c r="F269" s="38"/>
      <c r="G269" s="38"/>
      <c r="H269" s="38"/>
      <c r="J269" s="30"/>
      <c r="K269" s="30"/>
      <c r="L269" s="30"/>
      <c r="M269" s="30"/>
      <c r="N269" s="35"/>
    </row>
    <row r="270" spans="1:14" s="36" customFormat="1" ht="15.75" customHeight="1" hidden="1">
      <c r="A270" s="49"/>
      <c r="B270" s="38" t="s">
        <v>416</v>
      </c>
      <c r="C270" s="38"/>
      <c r="D270" s="38"/>
      <c r="E270" s="38"/>
      <c r="F270" s="38"/>
      <c r="G270" s="38"/>
      <c r="H270" s="38"/>
      <c r="J270" s="30"/>
      <c r="K270" s="30"/>
      <c r="L270" s="30"/>
      <c r="M270" s="30"/>
      <c r="N270" s="35"/>
    </row>
    <row r="271" spans="1:14" s="36" customFormat="1" ht="15.75" customHeight="1">
      <c r="A271" s="49"/>
      <c r="B271" s="38" t="s">
        <v>940</v>
      </c>
      <c r="C271" s="38"/>
      <c r="D271" s="38"/>
      <c r="E271" s="38"/>
      <c r="F271" s="38"/>
      <c r="G271" s="38"/>
      <c r="H271" s="38"/>
      <c r="J271" s="30"/>
      <c r="K271" s="30">
        <v>3059077370</v>
      </c>
      <c r="L271" s="30"/>
      <c r="M271" s="30">
        <v>0</v>
      </c>
      <c r="N271" s="35"/>
    </row>
    <row r="272" spans="1:14" s="36" customFormat="1" ht="15.75" customHeight="1">
      <c r="A272" s="49"/>
      <c r="B272" s="38" t="s">
        <v>35</v>
      </c>
      <c r="C272" s="38"/>
      <c r="D272" s="38"/>
      <c r="E272" s="38"/>
      <c r="F272" s="38"/>
      <c r="G272" s="38"/>
      <c r="H272" s="38"/>
      <c r="J272" s="30">
        <f>SUM(J273:J274)</f>
        <v>0</v>
      </c>
      <c r="K272" s="30"/>
      <c r="L272" s="30"/>
      <c r="M272" s="30">
        <f>SUM(M273:M276)</f>
        <v>4444686146</v>
      </c>
      <c r="N272" s="35"/>
    </row>
    <row r="273" spans="1:14" s="63" customFormat="1" ht="15.75" customHeight="1">
      <c r="A273" s="61"/>
      <c r="B273" s="51"/>
      <c r="C273" s="63" t="s">
        <v>30</v>
      </c>
      <c r="D273" s="51"/>
      <c r="E273" s="51"/>
      <c r="F273" s="51"/>
      <c r="G273" s="51"/>
      <c r="H273" s="51"/>
      <c r="J273" s="89"/>
      <c r="K273" s="87">
        <v>390926770</v>
      </c>
      <c r="L273" s="87"/>
      <c r="M273" s="89">
        <v>300284604</v>
      </c>
      <c r="N273" s="62"/>
    </row>
    <row r="274" spans="1:14" s="63" customFormat="1" ht="15.75" customHeight="1">
      <c r="A274" s="61"/>
      <c r="B274" s="51"/>
      <c r="C274" s="63" t="s">
        <v>22</v>
      </c>
      <c r="D274" s="51"/>
      <c r="E274" s="51"/>
      <c r="F274" s="51"/>
      <c r="G274" s="51"/>
      <c r="H274" s="51"/>
      <c r="J274" s="89"/>
      <c r="K274" s="89">
        <v>179729306</v>
      </c>
      <c r="L274" s="89"/>
      <c r="M274" s="89">
        <v>3591839502</v>
      </c>
      <c r="N274" s="62"/>
    </row>
    <row r="275" spans="1:14" s="63" customFormat="1" ht="15.75" customHeight="1">
      <c r="A275" s="61"/>
      <c r="B275" s="51"/>
      <c r="C275" s="63" t="s">
        <v>417</v>
      </c>
      <c r="D275" s="51"/>
      <c r="E275" s="51"/>
      <c r="F275" s="51"/>
      <c r="G275" s="51"/>
      <c r="H275" s="51"/>
      <c r="J275" s="89"/>
      <c r="K275" s="89"/>
      <c r="L275" s="89"/>
      <c r="M275" s="89">
        <v>52712072</v>
      </c>
      <c r="N275" s="62"/>
    </row>
    <row r="276" spans="1:14" s="63" customFormat="1" ht="15.75" customHeight="1">
      <c r="A276" s="61"/>
      <c r="B276" s="51"/>
      <c r="C276" s="63" t="s">
        <v>15</v>
      </c>
      <c r="D276" s="51"/>
      <c r="E276" s="51"/>
      <c r="F276" s="51"/>
      <c r="G276" s="51"/>
      <c r="H276" s="51"/>
      <c r="J276" s="89"/>
      <c r="K276" s="89"/>
      <c r="L276" s="89"/>
      <c r="M276" s="89">
        <v>499849968</v>
      </c>
      <c r="N276" s="62"/>
    </row>
    <row r="277" spans="1:15" s="36" customFormat="1" ht="21" customHeight="1" thickBot="1">
      <c r="A277" s="61"/>
      <c r="B277" s="33"/>
      <c r="C277" s="33" t="s">
        <v>34</v>
      </c>
      <c r="D277" s="51"/>
      <c r="E277" s="51"/>
      <c r="F277" s="51"/>
      <c r="G277" s="51"/>
      <c r="H277" s="51"/>
      <c r="J277" s="18"/>
      <c r="K277" s="93">
        <f>K269+K270+K271+K272</f>
        <v>3059077370</v>
      </c>
      <c r="L277" s="93"/>
      <c r="M277" s="93">
        <f>M269+M270+M271+M272</f>
        <v>4444686146</v>
      </c>
      <c r="N277" s="95">
        <f>K277-'[1]CDKT '!I21</f>
        <v>-859562832</v>
      </c>
      <c r="O277" s="95">
        <f>M277-'[1]CDKT '!K21</f>
        <v>0</v>
      </c>
    </row>
    <row r="278" spans="1:14" s="36" customFormat="1" ht="30" customHeight="1" thickTop="1">
      <c r="A278" s="32" t="s">
        <v>137</v>
      </c>
      <c r="B278" s="33" t="s">
        <v>68</v>
      </c>
      <c r="C278" s="33"/>
      <c r="D278" s="33"/>
      <c r="E278" s="33"/>
      <c r="F278" s="33"/>
      <c r="G278" s="33"/>
      <c r="H278" s="33"/>
      <c r="J278" s="327"/>
      <c r="K278" s="327" t="s">
        <v>937</v>
      </c>
      <c r="L278" s="327"/>
      <c r="M278" s="327" t="s">
        <v>930</v>
      </c>
      <c r="N278" s="55"/>
    </row>
    <row r="279" spans="1:14" s="36" customFormat="1" ht="15.75" customHeight="1" hidden="1">
      <c r="A279" s="49"/>
      <c r="B279" s="38" t="s">
        <v>418</v>
      </c>
      <c r="C279" s="38"/>
      <c r="D279" s="38"/>
      <c r="E279" s="38"/>
      <c r="F279" s="38"/>
      <c r="G279" s="38"/>
      <c r="H279" s="38"/>
      <c r="J279" s="30"/>
      <c r="K279" s="30"/>
      <c r="L279" s="30"/>
      <c r="M279" s="30"/>
      <c r="N279" s="35"/>
    </row>
    <row r="280" spans="1:14" s="36" customFormat="1" ht="15.75" customHeight="1">
      <c r="A280" s="49"/>
      <c r="B280" s="38" t="s">
        <v>37</v>
      </c>
      <c r="C280" s="38"/>
      <c r="D280" s="38"/>
      <c r="E280" s="38"/>
      <c r="F280" s="38"/>
      <c r="G280" s="38"/>
      <c r="H280" s="38"/>
      <c r="J280" s="30"/>
      <c r="K280" s="87">
        <v>17149177818</v>
      </c>
      <c r="L280" s="87"/>
      <c r="M280" s="30">
        <v>18449212435</v>
      </c>
      <c r="N280" s="35"/>
    </row>
    <row r="281" spans="1:14" s="36" customFormat="1" ht="15.75" customHeight="1">
      <c r="A281" s="49"/>
      <c r="B281" s="38" t="s">
        <v>419</v>
      </c>
      <c r="C281" s="38"/>
      <c r="D281" s="38"/>
      <c r="E281" s="38"/>
      <c r="F281" s="38"/>
      <c r="G281" s="38"/>
      <c r="H281" s="38"/>
      <c r="J281" s="30"/>
      <c r="K281" s="87">
        <v>173678514</v>
      </c>
      <c r="L281" s="87"/>
      <c r="M281" s="30">
        <v>47359997</v>
      </c>
      <c r="N281" s="35"/>
    </row>
    <row r="282" spans="1:14" s="36" customFormat="1" ht="15.75" customHeight="1">
      <c r="A282" s="49"/>
      <c r="B282" s="38" t="s">
        <v>420</v>
      </c>
      <c r="C282" s="38"/>
      <c r="D282" s="38"/>
      <c r="E282" s="38"/>
      <c r="F282" s="38"/>
      <c r="G282" s="38"/>
      <c r="H282" s="38"/>
      <c r="J282" s="30"/>
      <c r="K282" s="87">
        <v>9342822959</v>
      </c>
      <c r="L282" s="87"/>
      <c r="M282" s="30">
        <v>6542222339</v>
      </c>
      <c r="N282" s="35"/>
    </row>
    <row r="283" spans="1:14" s="36" customFormat="1" ht="15.75" customHeight="1">
      <c r="A283" s="49"/>
      <c r="B283" s="38" t="s">
        <v>421</v>
      </c>
      <c r="C283" s="38"/>
      <c r="D283" s="38"/>
      <c r="E283" s="38"/>
      <c r="F283" s="38"/>
      <c r="G283" s="38"/>
      <c r="H283" s="38"/>
      <c r="J283" s="30"/>
      <c r="K283" s="87">
        <v>6215084498</v>
      </c>
      <c r="L283" s="87"/>
      <c r="M283" s="30">
        <v>10243168030</v>
      </c>
      <c r="N283" s="35"/>
    </row>
    <row r="284" spans="1:14" s="36" customFormat="1" ht="15.75" customHeight="1" hidden="1">
      <c r="A284" s="49"/>
      <c r="B284" s="38" t="s">
        <v>422</v>
      </c>
      <c r="C284" s="38"/>
      <c r="D284" s="38"/>
      <c r="E284" s="38"/>
      <c r="F284" s="38"/>
      <c r="G284" s="38"/>
      <c r="H284" s="38"/>
      <c r="J284" s="30"/>
      <c r="K284" s="30"/>
      <c r="L284" s="30"/>
      <c r="M284" s="30"/>
      <c r="N284" s="35"/>
    </row>
    <row r="285" spans="1:14" s="36" customFormat="1" ht="15.75" customHeight="1">
      <c r="A285" s="49"/>
      <c r="B285" s="38" t="s">
        <v>38</v>
      </c>
      <c r="C285" s="38"/>
      <c r="D285" s="38"/>
      <c r="E285" s="38"/>
      <c r="F285" s="38"/>
      <c r="G285" s="38"/>
      <c r="H285" s="38"/>
      <c r="J285" s="30"/>
      <c r="K285" s="87">
        <v>36245837537</v>
      </c>
      <c r="L285" s="87"/>
      <c r="M285" s="30">
        <v>14204626112</v>
      </c>
      <c r="N285" s="35"/>
    </row>
    <row r="286" spans="1:14" s="36" customFormat="1" ht="15.75" customHeight="1" hidden="1">
      <c r="A286" s="49"/>
      <c r="B286" s="38" t="s">
        <v>423</v>
      </c>
      <c r="C286" s="38"/>
      <c r="D286" s="38"/>
      <c r="E286" s="38"/>
      <c r="F286" s="38"/>
      <c r="G286" s="38"/>
      <c r="H286" s="38"/>
      <c r="J286" s="30"/>
      <c r="K286" s="30"/>
      <c r="L286" s="30"/>
      <c r="M286" s="30"/>
      <c r="N286" s="35"/>
    </row>
    <row r="287" spans="1:14" s="36" customFormat="1" ht="15.75" customHeight="1" hidden="1">
      <c r="A287" s="49"/>
      <c r="B287" s="38" t="s">
        <v>424</v>
      </c>
      <c r="C287" s="38"/>
      <c r="D287" s="38"/>
      <c r="E287" s="38"/>
      <c r="F287" s="38"/>
      <c r="G287" s="38"/>
      <c r="H287" s="38"/>
      <c r="J287" s="30"/>
      <c r="K287" s="30"/>
      <c r="L287" s="30"/>
      <c r="M287" s="30"/>
      <c r="N287" s="35"/>
    </row>
    <row r="288" spans="1:15" s="36" customFormat="1" ht="21" customHeight="1">
      <c r="A288" s="61"/>
      <c r="B288" s="33"/>
      <c r="C288" s="33" t="s">
        <v>39</v>
      </c>
      <c r="D288" s="51"/>
      <c r="E288" s="51"/>
      <c r="F288" s="51"/>
      <c r="G288" s="51"/>
      <c r="H288" s="51"/>
      <c r="J288" s="18"/>
      <c r="K288" s="106">
        <f>SUM(K279:K287)</f>
        <v>69126601326</v>
      </c>
      <c r="L288" s="106"/>
      <c r="M288" s="106">
        <f>SUM(M279:M287)</f>
        <v>49486588913</v>
      </c>
      <c r="N288" s="95">
        <f>K288-'[1]CDKT '!I24</f>
        <v>6279637894</v>
      </c>
      <c r="O288" s="95">
        <f>M288-'[1]CDKT '!K24</f>
        <v>0</v>
      </c>
    </row>
    <row r="289" spans="1:14" s="36" customFormat="1" ht="19.5" customHeight="1">
      <c r="A289" s="49"/>
      <c r="B289" s="38"/>
      <c r="C289" s="38" t="s">
        <v>425</v>
      </c>
      <c r="D289" s="38"/>
      <c r="E289" s="38"/>
      <c r="F289" s="38"/>
      <c r="G289" s="38"/>
      <c r="H289" s="49"/>
      <c r="J289" s="108"/>
      <c r="K289" s="107">
        <v>-737045235</v>
      </c>
      <c r="L289" s="107"/>
      <c r="M289" s="107">
        <v>-737045235</v>
      </c>
      <c r="N289" s="35"/>
    </row>
    <row r="290" spans="1:15" s="36" customFormat="1" ht="21" customHeight="1" thickBot="1">
      <c r="A290" s="61"/>
      <c r="B290" s="33"/>
      <c r="C290" s="33" t="s">
        <v>23</v>
      </c>
      <c r="D290" s="51"/>
      <c r="E290" s="51"/>
      <c r="F290" s="51"/>
      <c r="G290" s="51"/>
      <c r="H290" s="51"/>
      <c r="J290" s="18"/>
      <c r="K290" s="93">
        <f>K288+K289</f>
        <v>68389556091</v>
      </c>
      <c r="L290" s="93"/>
      <c r="M290" s="93">
        <f>M288+M289</f>
        <v>48749543678</v>
      </c>
      <c r="N290" s="95">
        <f>K290-'[1]CDKT '!I23</f>
        <v>6279637894</v>
      </c>
      <c r="O290" s="95">
        <f>M290-'[1]CDKT '!K23</f>
        <v>0</v>
      </c>
    </row>
    <row r="291" spans="1:14" s="36" customFormat="1" ht="15.75" customHeight="1" hidden="1">
      <c r="A291" s="49"/>
      <c r="B291" s="78" t="s">
        <v>426</v>
      </c>
      <c r="C291" s="78"/>
      <c r="D291" s="78"/>
      <c r="E291" s="78"/>
      <c r="F291" s="78"/>
      <c r="G291" s="78"/>
      <c r="H291" s="78"/>
      <c r="I291" s="30"/>
      <c r="J291" s="30"/>
      <c r="K291" s="30"/>
      <c r="L291" s="30"/>
      <c r="M291" s="30"/>
      <c r="N291" s="35"/>
    </row>
    <row r="292" spans="1:14" s="36" customFormat="1" ht="15.75" customHeight="1" hidden="1">
      <c r="A292" s="49"/>
      <c r="B292" s="78" t="s">
        <v>427</v>
      </c>
      <c r="C292" s="78"/>
      <c r="D292" s="78"/>
      <c r="E292" s="78"/>
      <c r="F292" s="78"/>
      <c r="G292" s="78"/>
      <c r="H292" s="78"/>
      <c r="I292" s="30"/>
      <c r="J292" s="30"/>
      <c r="K292" s="30"/>
      <c r="L292" s="30"/>
      <c r="M292" s="30"/>
      <c r="N292" s="35"/>
    </row>
    <row r="293" spans="1:14" s="36" customFormat="1" ht="15.75" customHeight="1" hidden="1">
      <c r="A293" s="49"/>
      <c r="B293" s="78" t="s">
        <v>428</v>
      </c>
      <c r="C293" s="78"/>
      <c r="D293" s="78"/>
      <c r="E293" s="78"/>
      <c r="F293" s="78"/>
      <c r="G293" s="78"/>
      <c r="H293" s="78"/>
      <c r="I293" s="30"/>
      <c r="J293" s="30"/>
      <c r="K293" s="30"/>
      <c r="L293" s="30"/>
      <c r="M293" s="30"/>
      <c r="N293" s="35"/>
    </row>
    <row r="294" spans="1:14" s="36" customFormat="1" ht="19.5" customHeight="1" hidden="1">
      <c r="A294" s="49"/>
      <c r="B294" s="109" t="s">
        <v>429</v>
      </c>
      <c r="C294" s="78"/>
      <c r="D294" s="78"/>
      <c r="E294" s="78"/>
      <c r="F294" s="78"/>
      <c r="G294" s="78"/>
      <c r="H294" s="78"/>
      <c r="I294" s="30"/>
      <c r="J294" s="30"/>
      <c r="K294" s="30"/>
      <c r="L294" s="30"/>
      <c r="M294" s="30"/>
      <c r="N294" s="35"/>
    </row>
    <row r="295" spans="1:14" s="36" customFormat="1" ht="19.5" customHeight="1" hidden="1">
      <c r="A295" s="49"/>
      <c r="B295" s="110" t="s">
        <v>430</v>
      </c>
      <c r="C295" s="78"/>
      <c r="D295" s="78"/>
      <c r="E295" s="78"/>
      <c r="F295" s="78"/>
      <c r="G295" s="78"/>
      <c r="H295" s="78"/>
      <c r="I295" s="30"/>
      <c r="J295" s="30"/>
      <c r="K295" s="30"/>
      <c r="L295" s="30"/>
      <c r="M295" s="30"/>
      <c r="N295" s="35"/>
    </row>
    <row r="296" spans="1:14" s="36" customFormat="1" ht="30" customHeight="1" thickTop="1">
      <c r="A296" s="32" t="s">
        <v>139</v>
      </c>
      <c r="B296" s="33" t="s">
        <v>36</v>
      </c>
      <c r="C296" s="33"/>
      <c r="D296" s="33"/>
      <c r="E296" s="33"/>
      <c r="F296" s="33"/>
      <c r="G296" s="33"/>
      <c r="H296" s="33"/>
      <c r="J296" s="327"/>
      <c r="K296" s="327" t="s">
        <v>937</v>
      </c>
      <c r="L296" s="327"/>
      <c r="M296" s="327" t="s">
        <v>930</v>
      </c>
      <c r="N296" s="55"/>
    </row>
    <row r="297" spans="1:15" s="75" customFormat="1" ht="19.5" customHeight="1" hidden="1">
      <c r="A297" s="32"/>
      <c r="B297" s="33" t="s">
        <v>431</v>
      </c>
      <c r="C297" s="33"/>
      <c r="D297" s="33"/>
      <c r="E297" s="33"/>
      <c r="F297" s="33"/>
      <c r="G297" s="33"/>
      <c r="H297" s="33"/>
      <c r="J297" s="18"/>
      <c r="K297" s="18">
        <f>SUM(K298:K299)</f>
        <v>0</v>
      </c>
      <c r="L297" s="18"/>
      <c r="M297" s="18">
        <f>SUM(M298:M299)</f>
        <v>0</v>
      </c>
      <c r="N297" s="111">
        <f>K297-'[1]CDKT '!I29</f>
        <v>0</v>
      </c>
      <c r="O297" s="111">
        <f>M297-'[1]CDKT '!K29</f>
        <v>0</v>
      </c>
    </row>
    <row r="298" spans="1:14" s="36" customFormat="1" ht="15.75" customHeight="1" hidden="1">
      <c r="A298" s="49"/>
      <c r="B298" s="112"/>
      <c r="C298" s="38" t="s">
        <v>432</v>
      </c>
      <c r="D298" s="38"/>
      <c r="E298" s="38"/>
      <c r="F298" s="38"/>
      <c r="G298" s="38"/>
      <c r="H298" s="38"/>
      <c r="J298" s="30"/>
      <c r="K298" s="30"/>
      <c r="L298" s="30"/>
      <c r="M298" s="30"/>
      <c r="N298" s="35"/>
    </row>
    <row r="299" spans="1:14" s="36" customFormat="1" ht="15.75" customHeight="1" hidden="1">
      <c r="A299" s="49"/>
      <c r="B299" s="112"/>
      <c r="C299" s="38" t="s">
        <v>433</v>
      </c>
      <c r="D299" s="38"/>
      <c r="E299" s="38"/>
      <c r="F299" s="38"/>
      <c r="G299" s="38"/>
      <c r="H299" s="38"/>
      <c r="J299" s="30"/>
      <c r="K299" s="30"/>
      <c r="L299" s="30"/>
      <c r="M299" s="30"/>
      <c r="N299" s="35"/>
    </row>
    <row r="300" spans="1:15" s="75" customFormat="1" ht="19.5" customHeight="1">
      <c r="A300" s="32"/>
      <c r="B300" s="33" t="s">
        <v>36</v>
      </c>
      <c r="C300" s="33"/>
      <c r="D300" s="33"/>
      <c r="E300" s="33"/>
      <c r="F300" s="33"/>
      <c r="G300" s="33"/>
      <c r="H300" s="33"/>
      <c r="J300" s="18"/>
      <c r="K300" s="18">
        <f>K301+K302+K304</f>
        <v>14504950917</v>
      </c>
      <c r="L300" s="18"/>
      <c r="M300" s="18">
        <f>M301+M302+M304</f>
        <v>21970431468</v>
      </c>
      <c r="N300" s="111">
        <f>K300-'[1]CDKT '!I31</f>
        <v>-1102048758</v>
      </c>
      <c r="O300" s="111">
        <f>M300-'[1]CDKT '!K31</f>
        <v>0</v>
      </c>
    </row>
    <row r="301" spans="1:14" s="36" customFormat="1" ht="15.75" customHeight="1">
      <c r="A301" s="49"/>
      <c r="B301" s="38" t="s">
        <v>94</v>
      </c>
      <c r="D301" s="38"/>
      <c r="E301" s="38"/>
      <c r="F301" s="38"/>
      <c r="G301" s="38"/>
      <c r="H301" s="38"/>
      <c r="J301" s="30"/>
      <c r="K301" s="87">
        <v>7075462312</v>
      </c>
      <c r="L301" s="87"/>
      <c r="M301" s="30">
        <v>8808544082</v>
      </c>
      <c r="N301" s="35"/>
    </row>
    <row r="302" spans="1:15" s="36" customFormat="1" ht="15.75" customHeight="1">
      <c r="A302" s="49"/>
      <c r="B302" s="38" t="s">
        <v>95</v>
      </c>
      <c r="D302" s="38"/>
      <c r="E302" s="38"/>
      <c r="F302" s="38"/>
      <c r="G302" s="38"/>
      <c r="H302" s="38"/>
      <c r="J302" s="30">
        <f>J303</f>
        <v>0</v>
      </c>
      <c r="K302" s="30">
        <f>K303</f>
        <v>7429488605</v>
      </c>
      <c r="L302" s="30"/>
      <c r="M302" s="30">
        <f>M303</f>
        <v>13161887386</v>
      </c>
      <c r="N302" s="95">
        <f>K302-M302</f>
        <v>-5732398781</v>
      </c>
      <c r="O302" s="36" t="s">
        <v>434</v>
      </c>
    </row>
    <row r="303" spans="1:14" s="36" customFormat="1" ht="15.75" customHeight="1">
      <c r="A303" s="49"/>
      <c r="B303" s="38"/>
      <c r="C303" s="113" t="s">
        <v>435</v>
      </c>
      <c r="D303" s="38"/>
      <c r="E303" s="38"/>
      <c r="F303" s="38"/>
      <c r="G303" s="38"/>
      <c r="H303" s="38"/>
      <c r="J303" s="89"/>
      <c r="K303" s="87">
        <v>7429488605</v>
      </c>
      <c r="L303" s="87"/>
      <c r="M303" s="89">
        <v>13161887386</v>
      </c>
      <c r="N303" s="95"/>
    </row>
    <row r="304" spans="1:14" s="36" customFormat="1" ht="15.75" customHeight="1">
      <c r="A304" s="32"/>
      <c r="B304" s="112"/>
      <c r="C304" s="38" t="s">
        <v>436</v>
      </c>
      <c r="D304" s="33"/>
      <c r="E304" s="33"/>
      <c r="F304" s="33"/>
      <c r="G304" s="33"/>
      <c r="H304" s="33"/>
      <c r="J304" s="30"/>
      <c r="K304" s="30"/>
      <c r="L304" s="30"/>
      <c r="M304" s="30"/>
      <c r="N304" s="35"/>
    </row>
    <row r="305" spans="1:15" s="36" customFormat="1" ht="21" customHeight="1" thickBot="1">
      <c r="A305" s="61"/>
      <c r="B305" s="33"/>
      <c r="C305" s="33" t="s">
        <v>34</v>
      </c>
      <c r="D305" s="51"/>
      <c r="E305" s="51"/>
      <c r="F305" s="51"/>
      <c r="G305" s="51"/>
      <c r="H305" s="51"/>
      <c r="J305" s="18"/>
      <c r="K305" s="93">
        <f>K297+K300</f>
        <v>14504950917</v>
      </c>
      <c r="L305" s="93"/>
      <c r="M305" s="93">
        <f>M297+M300</f>
        <v>21970431468</v>
      </c>
      <c r="N305" s="95">
        <f>K305-'[1]CDKT '!I31</f>
        <v>-1102048758</v>
      </c>
      <c r="O305" s="95">
        <f>M305-'[1]CDKT '!K31</f>
        <v>0</v>
      </c>
    </row>
    <row r="306" spans="1:14" s="36" customFormat="1" ht="30" customHeight="1" thickTop="1">
      <c r="A306" s="32" t="s">
        <v>142</v>
      </c>
      <c r="B306" s="33" t="s">
        <v>437</v>
      </c>
      <c r="C306" s="33"/>
      <c r="D306" s="33"/>
      <c r="E306" s="33"/>
      <c r="F306" s="33"/>
      <c r="G306" s="91"/>
      <c r="H306" s="33"/>
      <c r="J306" s="327"/>
      <c r="K306" s="327" t="s">
        <v>937</v>
      </c>
      <c r="L306" s="327"/>
      <c r="M306" s="327" t="s">
        <v>930</v>
      </c>
      <c r="N306" s="55"/>
    </row>
    <row r="307" spans="1:14" s="36" customFormat="1" ht="15.75" customHeight="1">
      <c r="A307" s="49"/>
      <c r="B307" s="36" t="s">
        <v>96</v>
      </c>
      <c r="C307" s="38"/>
      <c r="D307" s="38"/>
      <c r="E307" s="38"/>
      <c r="F307" s="38"/>
      <c r="G307" s="38"/>
      <c r="H307" s="38"/>
      <c r="J307" s="30"/>
      <c r="K307" s="114">
        <v>14260484215</v>
      </c>
      <c r="L307" s="114"/>
      <c r="M307" s="114">
        <v>14260484215</v>
      </c>
      <c r="N307" s="35"/>
    </row>
    <row r="308" spans="1:15" s="36" customFormat="1" ht="21" customHeight="1" thickBot="1">
      <c r="A308" s="61"/>
      <c r="B308" s="33"/>
      <c r="C308" s="33" t="s">
        <v>34</v>
      </c>
      <c r="D308" s="51"/>
      <c r="E308" s="51"/>
      <c r="F308" s="51"/>
      <c r="G308" s="51"/>
      <c r="H308" s="51"/>
      <c r="J308" s="18"/>
      <c r="K308" s="93">
        <f>SUM(K307:K307)</f>
        <v>14260484215</v>
      </c>
      <c r="L308" s="93"/>
      <c r="M308" s="93">
        <f>SUM(M307:M307)</f>
        <v>14260484215</v>
      </c>
      <c r="N308" s="95">
        <f>K308-'[1]CDKT '!I46</f>
        <v>0</v>
      </c>
      <c r="O308" s="95">
        <f>M308-'[1]CDKT '!K46</f>
        <v>0</v>
      </c>
    </row>
    <row r="309" spans="1:14" s="36" customFormat="1" ht="30" customHeight="1" hidden="1">
      <c r="A309" s="32" t="s">
        <v>261</v>
      </c>
      <c r="B309" s="33" t="s">
        <v>438</v>
      </c>
      <c r="C309" s="33"/>
      <c r="D309" s="33"/>
      <c r="E309" s="33"/>
      <c r="F309" s="33"/>
      <c r="G309" s="33"/>
      <c r="H309" s="33"/>
      <c r="I309" s="115" t="str">
        <f>'[1]TTC'!D14</f>
        <v>30/09/2012</v>
      </c>
      <c r="J309" s="115">
        <v>0</v>
      </c>
      <c r="K309" s="115" t="str">
        <f>'[1]TTC'!D13</f>
        <v>01/07/2012</v>
      </c>
      <c r="L309" s="115"/>
      <c r="M309" s="115"/>
      <c r="N309" s="55"/>
    </row>
    <row r="310" spans="1:14" s="36" customFormat="1" ht="15.75" customHeight="1" hidden="1">
      <c r="A310" s="49"/>
      <c r="B310" s="102" t="s">
        <v>439</v>
      </c>
      <c r="C310" s="102"/>
      <c r="D310" s="38"/>
      <c r="E310" s="38"/>
      <c r="F310" s="38"/>
      <c r="G310" s="38"/>
      <c r="H310" s="38"/>
      <c r="I310" s="39"/>
      <c r="J310" s="39"/>
      <c r="K310" s="39"/>
      <c r="L310" s="39"/>
      <c r="M310" s="39"/>
      <c r="N310" s="35"/>
    </row>
    <row r="311" spans="1:14" s="36" customFormat="1" ht="15.75" customHeight="1" hidden="1">
      <c r="A311" s="49"/>
      <c r="B311" s="102" t="s">
        <v>440</v>
      </c>
      <c r="C311" s="102"/>
      <c r="D311" s="38"/>
      <c r="E311" s="38"/>
      <c r="F311" s="38"/>
      <c r="G311" s="38"/>
      <c r="H311" s="38"/>
      <c r="I311" s="39"/>
      <c r="J311" s="39"/>
      <c r="K311" s="39"/>
      <c r="L311" s="39"/>
      <c r="M311" s="39"/>
      <c r="N311" s="35"/>
    </row>
    <row r="312" spans="1:14" s="36" customFormat="1" ht="15.75" customHeight="1" hidden="1">
      <c r="A312" s="49"/>
      <c r="B312" s="102" t="s">
        <v>441</v>
      </c>
      <c r="C312" s="102"/>
      <c r="D312" s="38"/>
      <c r="E312" s="38"/>
      <c r="F312" s="38"/>
      <c r="G312" s="38"/>
      <c r="H312" s="38"/>
      <c r="I312" s="39"/>
      <c r="J312" s="39"/>
      <c r="K312" s="39"/>
      <c r="L312" s="39"/>
      <c r="M312" s="39"/>
      <c r="N312" s="35"/>
    </row>
    <row r="313" spans="1:14" s="36" customFormat="1" ht="15.75" customHeight="1" hidden="1">
      <c r="A313" s="49"/>
      <c r="B313" s="102" t="s">
        <v>438</v>
      </c>
      <c r="C313" s="102"/>
      <c r="D313" s="38"/>
      <c r="E313" s="38"/>
      <c r="F313" s="38"/>
      <c r="G313" s="38"/>
      <c r="H313" s="38"/>
      <c r="I313" s="39"/>
      <c r="J313" s="39"/>
      <c r="K313" s="39"/>
      <c r="L313" s="39"/>
      <c r="M313" s="39"/>
      <c r="N313" s="35"/>
    </row>
    <row r="314" spans="1:15" s="36" customFormat="1" ht="21" customHeight="1" hidden="1">
      <c r="A314" s="61"/>
      <c r="B314" s="33"/>
      <c r="C314" s="33" t="s">
        <v>34</v>
      </c>
      <c r="D314" s="51"/>
      <c r="E314" s="51"/>
      <c r="F314" s="51"/>
      <c r="G314" s="51"/>
      <c r="H314" s="51"/>
      <c r="I314" s="104">
        <f>SUM(I310:I313)</f>
        <v>0</v>
      </c>
      <c r="J314" s="34"/>
      <c r="K314" s="104">
        <f>SUM(K310:K313)</f>
        <v>0</v>
      </c>
      <c r="L314" s="34"/>
      <c r="M314" s="34"/>
      <c r="N314" s="95">
        <f>I314-'[1]CDKT '!I48</f>
        <v>0</v>
      </c>
      <c r="O314" s="95">
        <f>K314-'[1]CDKT '!K48</f>
        <v>0</v>
      </c>
    </row>
    <row r="315" spans="1:14" s="36" customFormat="1" ht="30" customHeight="1" hidden="1" thickTop="1">
      <c r="A315" s="116" t="s">
        <v>267</v>
      </c>
      <c r="B315" s="117" t="s">
        <v>442</v>
      </c>
      <c r="C315" s="38"/>
      <c r="D315" s="38"/>
      <c r="E315" s="38"/>
      <c r="F315" s="38"/>
      <c r="G315" s="38"/>
      <c r="H315" s="38"/>
      <c r="I315" s="39"/>
      <c r="J315" s="39"/>
      <c r="K315" s="39"/>
      <c r="L315" s="39"/>
      <c r="M315" s="39"/>
      <c r="N315" s="35"/>
    </row>
    <row r="316" spans="1:14" s="36" customFormat="1" ht="30" customHeight="1" thickTop="1">
      <c r="A316" s="116" t="s">
        <v>261</v>
      </c>
      <c r="B316" s="117" t="s">
        <v>1224</v>
      </c>
      <c r="C316" s="38"/>
      <c r="D316" s="38"/>
      <c r="E316" s="38"/>
      <c r="F316" s="38"/>
      <c r="G316" s="38"/>
      <c r="H316" s="38"/>
      <c r="I316" s="39"/>
      <c r="J316" s="39"/>
      <c r="K316" s="39"/>
      <c r="L316" s="39"/>
      <c r="M316" s="39"/>
      <c r="N316" s="35"/>
    </row>
    <row r="317" spans="1:14" s="36" customFormat="1" ht="30.75" customHeight="1" hidden="1">
      <c r="A317" s="32"/>
      <c r="B317" s="118"/>
      <c r="C317" s="119" t="s">
        <v>40</v>
      </c>
      <c r="D317" s="120"/>
      <c r="E317" s="121" t="s">
        <v>443</v>
      </c>
      <c r="F317" s="120"/>
      <c r="G317" s="121" t="s">
        <v>41</v>
      </c>
      <c r="H317" s="33"/>
      <c r="I317" s="121" t="s">
        <v>42</v>
      </c>
      <c r="J317" s="34"/>
      <c r="K317" s="121" t="s">
        <v>444</v>
      </c>
      <c r="L317" s="174"/>
      <c r="M317" s="174"/>
      <c r="N317" s="55" t="s">
        <v>445</v>
      </c>
    </row>
    <row r="318" spans="1:14" s="36" customFormat="1" ht="24.75" customHeight="1" hidden="1">
      <c r="A318" s="32"/>
      <c r="B318" s="33" t="s">
        <v>446</v>
      </c>
      <c r="C318" s="122"/>
      <c r="D318" s="122"/>
      <c r="E318" s="52"/>
      <c r="F318" s="39"/>
      <c r="G318" s="39"/>
      <c r="H318" s="52"/>
      <c r="I318" s="39"/>
      <c r="J318" s="123"/>
      <c r="K318" s="124"/>
      <c r="L318" s="124"/>
      <c r="M318" s="124"/>
      <c r="N318" s="35"/>
    </row>
    <row r="319" spans="1:14" s="36" customFormat="1" ht="15.75" customHeight="1" hidden="1">
      <c r="A319" s="49"/>
      <c r="B319" s="38" t="s">
        <v>97</v>
      </c>
      <c r="C319" s="125"/>
      <c r="D319" s="125"/>
      <c r="E319" s="52">
        <v>2163224919</v>
      </c>
      <c r="F319" s="39"/>
      <c r="G319" s="39">
        <v>1886141353</v>
      </c>
      <c r="H319" s="52"/>
      <c r="I319" s="39">
        <v>3176853178</v>
      </c>
      <c r="J319" s="123"/>
      <c r="K319" s="34">
        <f>SUM(E319:J319)</f>
        <v>7226219450</v>
      </c>
      <c r="L319" s="34"/>
      <c r="M319" s="34"/>
      <c r="N319" s="95">
        <f>K319-'[1]CDKT '!K52</f>
        <v>1886067037</v>
      </c>
    </row>
    <row r="320" spans="1:15" s="62" customFormat="1" ht="15.75" customHeight="1" hidden="1">
      <c r="A320" s="61"/>
      <c r="B320" s="51"/>
      <c r="C320" s="51" t="s">
        <v>98</v>
      </c>
      <c r="D320" s="126"/>
      <c r="E320" s="127"/>
      <c r="F320" s="53"/>
      <c r="G320" s="53">
        <v>96701069</v>
      </c>
      <c r="H320" s="127"/>
      <c r="I320" s="53"/>
      <c r="J320" s="128"/>
      <c r="K320" s="34">
        <f>SUM(E320:J320)</f>
        <v>96701069</v>
      </c>
      <c r="L320" s="34"/>
      <c r="M320" s="34"/>
      <c r="O320" s="62" t="s">
        <v>447</v>
      </c>
    </row>
    <row r="321" spans="1:13" s="62" customFormat="1" ht="15.75" customHeight="1" hidden="1">
      <c r="A321" s="61"/>
      <c r="B321" s="51"/>
      <c r="C321" s="51" t="s">
        <v>448</v>
      </c>
      <c r="D321" s="126"/>
      <c r="E321" s="126"/>
      <c r="F321" s="126"/>
      <c r="G321" s="126"/>
      <c r="H321" s="126"/>
      <c r="I321" s="128"/>
      <c r="J321" s="128"/>
      <c r="K321" s="34">
        <f>SUM(E321:J321)</f>
        <v>0</v>
      </c>
      <c r="L321" s="34"/>
      <c r="M321" s="34"/>
    </row>
    <row r="322" spans="1:13" s="62" customFormat="1" ht="15.75" customHeight="1" hidden="1">
      <c r="A322" s="61"/>
      <c r="B322" s="51"/>
      <c r="C322" s="51" t="s">
        <v>449</v>
      </c>
      <c r="D322" s="126"/>
      <c r="E322" s="126"/>
      <c r="F322" s="126"/>
      <c r="G322" s="126"/>
      <c r="H322" s="126"/>
      <c r="I322" s="53"/>
      <c r="J322" s="128"/>
      <c r="K322" s="34">
        <f>SUM(E322:J322)</f>
        <v>0</v>
      </c>
      <c r="L322" s="34"/>
      <c r="M322" s="34"/>
    </row>
    <row r="323" spans="1:13" s="62" customFormat="1" ht="15.75" customHeight="1" hidden="1">
      <c r="A323" s="61"/>
      <c r="B323" s="51"/>
      <c r="C323" s="51" t="s">
        <v>450</v>
      </c>
      <c r="D323" s="126"/>
      <c r="E323" s="126"/>
      <c r="F323" s="126"/>
      <c r="G323" s="126"/>
      <c r="H323" s="126"/>
      <c r="I323" s="128"/>
      <c r="J323" s="128"/>
      <c r="K323" s="34">
        <f>SUM(E323:J323)</f>
        <v>0</v>
      </c>
      <c r="L323" s="34"/>
      <c r="M323" s="34"/>
    </row>
    <row r="324" spans="1:13" s="62" customFormat="1" ht="15.75" customHeight="1" hidden="1">
      <c r="A324" s="61"/>
      <c r="B324" s="51"/>
      <c r="C324" s="51" t="s">
        <v>451</v>
      </c>
      <c r="D324" s="126"/>
      <c r="E324" s="127"/>
      <c r="F324" s="53"/>
      <c r="G324" s="53"/>
      <c r="H324" s="127"/>
      <c r="I324" s="53"/>
      <c r="J324" s="128"/>
      <c r="K324" s="34">
        <f>SUM(E324:J324)</f>
        <v>0</v>
      </c>
      <c r="L324" s="34"/>
      <c r="M324" s="34"/>
    </row>
    <row r="325" spans="1:13" s="62" customFormat="1" ht="15.75" customHeight="1" hidden="1">
      <c r="A325" s="61"/>
      <c r="B325" s="51"/>
      <c r="C325" s="129" t="s">
        <v>452</v>
      </c>
      <c r="D325" s="126"/>
      <c r="E325" s="126"/>
      <c r="F325" s="126"/>
      <c r="G325" s="126"/>
      <c r="H325" s="126"/>
      <c r="I325" s="128"/>
      <c r="J325" s="128"/>
      <c r="K325" s="34">
        <f>SUM(E325:J325)</f>
        <v>0</v>
      </c>
      <c r="L325" s="34"/>
      <c r="M325" s="34"/>
    </row>
    <row r="326" spans="1:14" s="36" customFormat="1" ht="15.75" customHeight="1" hidden="1">
      <c r="A326" s="49"/>
      <c r="B326" s="130" t="s">
        <v>99</v>
      </c>
      <c r="C326" s="131"/>
      <c r="D326" s="125"/>
      <c r="E326" s="131">
        <f>E319+E320+E321+E322-E323-E324-E325</f>
        <v>2163224919</v>
      </c>
      <c r="F326" s="125"/>
      <c r="G326" s="131">
        <f>G319+G320+G321+G322-G323-G324-G325</f>
        <v>1982842422</v>
      </c>
      <c r="H326" s="125"/>
      <c r="I326" s="131">
        <f>I319+I320+I321+I322-I323-I324-I325</f>
        <v>3176853178</v>
      </c>
      <c r="J326" s="123"/>
      <c r="K326" s="132">
        <f>SUM(E326:J326)</f>
        <v>7322920519</v>
      </c>
      <c r="L326" s="34"/>
      <c r="M326" s="34"/>
      <c r="N326" s="95">
        <f>K326-'[1]CDKT '!I52</f>
        <v>909780925</v>
      </c>
    </row>
    <row r="327" spans="1:14" s="36" customFormat="1" ht="24.75" customHeight="1" hidden="1">
      <c r="A327" s="32"/>
      <c r="B327" s="33" t="s">
        <v>453</v>
      </c>
      <c r="C327" s="122"/>
      <c r="D327" s="122"/>
      <c r="E327" s="52"/>
      <c r="F327" s="39"/>
      <c r="G327" s="39"/>
      <c r="H327" s="52"/>
      <c r="I327" s="39"/>
      <c r="J327" s="123"/>
      <c r="K327" s="124"/>
      <c r="L327" s="124"/>
      <c r="M327" s="124"/>
      <c r="N327" s="35"/>
    </row>
    <row r="328" spans="1:14" s="36" customFormat="1" ht="15.75" customHeight="1" hidden="1">
      <c r="A328" s="49"/>
      <c r="B328" s="38" t="s">
        <v>97</v>
      </c>
      <c r="C328" s="133"/>
      <c r="D328" s="133"/>
      <c r="E328" s="52"/>
      <c r="F328" s="39"/>
      <c r="G328" s="39"/>
      <c r="H328" s="52"/>
      <c r="I328" s="39"/>
      <c r="J328" s="39"/>
      <c r="K328" s="134">
        <f>SUM(E328:J328)</f>
        <v>0</v>
      </c>
      <c r="L328" s="134"/>
      <c r="M328" s="134"/>
      <c r="N328" s="95">
        <f>K328-'[1]CDKT '!K53</f>
        <v>3740633219</v>
      </c>
    </row>
    <row r="329" spans="1:13" s="62" customFormat="1" ht="15.75" customHeight="1" hidden="1">
      <c r="A329" s="61"/>
      <c r="B329" s="51"/>
      <c r="C329" s="51" t="s">
        <v>100</v>
      </c>
      <c r="D329" s="135"/>
      <c r="E329" s="127"/>
      <c r="F329" s="53"/>
      <c r="G329" s="53"/>
      <c r="H329" s="127"/>
      <c r="I329" s="53"/>
      <c r="J329" s="53"/>
      <c r="K329" s="134">
        <f>SUM(E329:J329)</f>
        <v>0</v>
      </c>
      <c r="L329" s="134"/>
      <c r="M329" s="134"/>
    </row>
    <row r="330" spans="1:13" s="62" customFormat="1" ht="15.75" customHeight="1" hidden="1">
      <c r="A330" s="61"/>
      <c r="B330" s="51"/>
      <c r="C330" s="51" t="s">
        <v>449</v>
      </c>
      <c r="D330" s="135"/>
      <c r="E330" s="135"/>
      <c r="F330" s="135"/>
      <c r="G330" s="135"/>
      <c r="H330" s="127"/>
      <c r="I330" s="53"/>
      <c r="J330" s="53"/>
      <c r="K330" s="134">
        <f>SUM(E330:J330)</f>
        <v>0</v>
      </c>
      <c r="L330" s="134"/>
      <c r="M330" s="134"/>
    </row>
    <row r="331" spans="1:13" s="62" customFormat="1" ht="15.75" customHeight="1" hidden="1">
      <c r="A331" s="61"/>
      <c r="B331" s="51"/>
      <c r="C331" s="51" t="s">
        <v>450</v>
      </c>
      <c r="D331" s="135"/>
      <c r="E331" s="135"/>
      <c r="F331" s="135"/>
      <c r="G331" s="135"/>
      <c r="H331" s="127"/>
      <c r="I331" s="53"/>
      <c r="J331" s="53"/>
      <c r="K331" s="134">
        <f>SUM(E331:J331)</f>
        <v>0</v>
      </c>
      <c r="L331" s="134"/>
      <c r="M331" s="134"/>
    </row>
    <row r="332" spans="1:13" s="62" customFormat="1" ht="15.75" customHeight="1" hidden="1">
      <c r="A332" s="61"/>
      <c r="B332" s="51"/>
      <c r="C332" s="51" t="s">
        <v>451</v>
      </c>
      <c r="D332" s="135"/>
      <c r="E332" s="135"/>
      <c r="F332" s="135"/>
      <c r="G332" s="135"/>
      <c r="H332" s="127"/>
      <c r="I332" s="53"/>
      <c r="J332" s="53"/>
      <c r="K332" s="134">
        <f>SUM(E332:J332)</f>
        <v>0</v>
      </c>
      <c r="L332" s="134"/>
      <c r="M332" s="134"/>
    </row>
    <row r="333" spans="1:13" s="62" customFormat="1" ht="15.75" customHeight="1" hidden="1">
      <c r="A333" s="61"/>
      <c r="B333" s="51"/>
      <c r="C333" s="129" t="s">
        <v>452</v>
      </c>
      <c r="D333" s="135"/>
      <c r="E333" s="127"/>
      <c r="F333" s="53"/>
      <c r="G333" s="53"/>
      <c r="H333" s="127"/>
      <c r="I333" s="53"/>
      <c r="J333" s="53"/>
      <c r="K333" s="134">
        <f>SUM(E333:J333)</f>
        <v>0</v>
      </c>
      <c r="L333" s="134"/>
      <c r="M333" s="134"/>
    </row>
    <row r="334" spans="1:14" s="36" customFormat="1" ht="15.75" customHeight="1" hidden="1">
      <c r="A334" s="49"/>
      <c r="B334" s="130" t="s">
        <v>99</v>
      </c>
      <c r="C334" s="136"/>
      <c r="D334" s="133"/>
      <c r="E334" s="136">
        <f>E328+E329+E330-E331-E332-E333</f>
        <v>0</v>
      </c>
      <c r="F334" s="133"/>
      <c r="G334" s="136">
        <f>G328+G329+G330-G331-G332-G333</f>
        <v>0</v>
      </c>
      <c r="H334" s="133"/>
      <c r="I334" s="136">
        <f>I328+I329+I330-I331-I332-I333</f>
        <v>0</v>
      </c>
      <c r="J334" s="39"/>
      <c r="K334" s="137">
        <f>SUM(E334:J334)</f>
        <v>0</v>
      </c>
      <c r="L334" s="134"/>
      <c r="M334" s="134"/>
      <c r="N334" s="95">
        <f>K334-'[1]CDKT '!I53</f>
        <v>4017707264</v>
      </c>
    </row>
    <row r="335" spans="1:14" s="36" customFormat="1" ht="24.75" customHeight="1" hidden="1">
      <c r="A335" s="32"/>
      <c r="B335" s="33" t="s">
        <v>101</v>
      </c>
      <c r="C335" s="122"/>
      <c r="D335" s="122"/>
      <c r="E335" s="52"/>
      <c r="F335" s="39"/>
      <c r="G335" s="39"/>
      <c r="H335" s="52"/>
      <c r="I335" s="39"/>
      <c r="J335" s="123"/>
      <c r="K335" s="124"/>
      <c r="L335" s="124"/>
      <c r="M335" s="124"/>
      <c r="N335" s="35"/>
    </row>
    <row r="336" spans="1:14" s="36" customFormat="1" ht="15.75" customHeight="1" hidden="1">
      <c r="A336" s="49"/>
      <c r="B336" s="78" t="s">
        <v>97</v>
      </c>
      <c r="C336" s="133"/>
      <c r="D336" s="133"/>
      <c r="E336" s="133">
        <f>E319-E328</f>
        <v>2163224919</v>
      </c>
      <c r="F336" s="133"/>
      <c r="G336" s="133">
        <f>G319-G328</f>
        <v>1886141353</v>
      </c>
      <c r="H336" s="133">
        <v>0</v>
      </c>
      <c r="I336" s="133">
        <f>I319-I328</f>
        <v>3176853178</v>
      </c>
      <c r="J336" s="39">
        <v>0</v>
      </c>
      <c r="K336" s="134">
        <f>SUM(E336:J336)</f>
        <v>7226219450</v>
      </c>
      <c r="L336" s="134"/>
      <c r="M336" s="134"/>
      <c r="N336" s="95">
        <f>K336-'[1]CDKT '!K51</f>
        <v>5626700256</v>
      </c>
    </row>
    <row r="337" spans="1:14" s="36" customFormat="1" ht="15.75" customHeight="1" hidden="1">
      <c r="A337" s="49"/>
      <c r="B337" s="138" t="s">
        <v>99</v>
      </c>
      <c r="C337" s="139"/>
      <c r="D337" s="133"/>
      <c r="E337" s="139">
        <f>E326-E334</f>
        <v>2163224919</v>
      </c>
      <c r="F337" s="133"/>
      <c r="G337" s="139">
        <f>G326-G334</f>
        <v>1982842422</v>
      </c>
      <c r="H337" s="133">
        <v>0</v>
      </c>
      <c r="I337" s="139">
        <f>I326-I334</f>
        <v>3176853178</v>
      </c>
      <c r="J337" s="39">
        <v>0</v>
      </c>
      <c r="K337" s="140">
        <f>SUM(E337:J337)</f>
        <v>7322920519</v>
      </c>
      <c r="L337" s="134"/>
      <c r="M337" s="134"/>
      <c r="N337" s="95">
        <f>K337-'[1]CDKT '!I50</f>
        <v>3808783127</v>
      </c>
    </row>
    <row r="338" spans="1:14" s="36" customFormat="1" ht="15" customHeight="1" hidden="1">
      <c r="A338" s="49"/>
      <c r="B338" s="38"/>
      <c r="C338" s="38"/>
      <c r="D338" s="38"/>
      <c r="E338" s="38"/>
      <c r="F338" s="78"/>
      <c r="G338" s="38"/>
      <c r="H338" s="78"/>
      <c r="I338" s="39"/>
      <c r="J338" s="39"/>
      <c r="K338" s="39"/>
      <c r="L338" s="39"/>
      <c r="M338" s="39"/>
      <c r="N338" s="35"/>
    </row>
    <row r="339" spans="1:14" s="36" customFormat="1" ht="17.25" customHeight="1" hidden="1">
      <c r="A339" s="49"/>
      <c r="B339" s="78" t="s">
        <v>454</v>
      </c>
      <c r="C339" s="141"/>
      <c r="D339" s="141"/>
      <c r="E339" s="141"/>
      <c r="F339" s="141"/>
      <c r="G339" s="141"/>
      <c r="H339" s="141"/>
      <c r="I339" s="141"/>
      <c r="J339" s="141"/>
      <c r="K339" s="141"/>
      <c r="L339" s="141"/>
      <c r="M339" s="141"/>
      <c r="N339" s="35"/>
    </row>
    <row r="340" spans="1:14" s="36" customFormat="1" ht="12.75" customHeight="1" hidden="1">
      <c r="A340" s="49"/>
      <c r="B340" s="78" t="s">
        <v>455</v>
      </c>
      <c r="C340" s="141"/>
      <c r="D340" s="141"/>
      <c r="E340" s="141"/>
      <c r="F340" s="141"/>
      <c r="G340" s="141"/>
      <c r="H340" s="141"/>
      <c r="I340" s="141"/>
      <c r="J340" s="141"/>
      <c r="K340" s="141"/>
      <c r="L340" s="141"/>
      <c r="M340" s="141"/>
      <c r="N340" s="35"/>
    </row>
    <row r="341" spans="1:14" s="36" customFormat="1" ht="12.75" customHeight="1" hidden="1">
      <c r="A341" s="49"/>
      <c r="B341" s="38" t="s">
        <v>456</v>
      </c>
      <c r="C341" s="38"/>
      <c r="D341" s="38"/>
      <c r="E341" s="38"/>
      <c r="F341" s="38"/>
      <c r="G341" s="38"/>
      <c r="H341" s="38"/>
      <c r="I341" s="38"/>
      <c r="J341" s="38"/>
      <c r="K341" s="38"/>
      <c r="L341" s="38"/>
      <c r="M341" s="38"/>
      <c r="N341" s="35"/>
    </row>
    <row r="342" spans="1:14" s="36" customFormat="1" ht="12.75" customHeight="1" hidden="1">
      <c r="A342" s="49"/>
      <c r="B342" s="38" t="s">
        <v>457</v>
      </c>
      <c r="C342" s="38"/>
      <c r="D342" s="38"/>
      <c r="E342" s="38"/>
      <c r="F342" s="38"/>
      <c r="G342" s="38"/>
      <c r="H342" s="38"/>
      <c r="I342" s="38"/>
      <c r="J342" s="38"/>
      <c r="K342" s="38"/>
      <c r="L342" s="38"/>
      <c r="M342" s="38"/>
      <c r="N342" s="35"/>
    </row>
    <row r="343" spans="1:14" s="36" customFormat="1" ht="12.75" customHeight="1" hidden="1">
      <c r="A343" s="49"/>
      <c r="B343" s="38" t="s">
        <v>458</v>
      </c>
      <c r="C343" s="38"/>
      <c r="D343" s="38"/>
      <c r="E343" s="38"/>
      <c r="F343" s="38"/>
      <c r="G343" s="38"/>
      <c r="H343" s="38"/>
      <c r="I343" s="38"/>
      <c r="J343" s="38"/>
      <c r="K343" s="38"/>
      <c r="L343" s="38"/>
      <c r="M343" s="38"/>
      <c r="N343" s="35"/>
    </row>
    <row r="344" spans="1:14" s="36" customFormat="1" ht="30" customHeight="1" hidden="1">
      <c r="A344" s="116" t="s">
        <v>274</v>
      </c>
      <c r="B344" s="117" t="s">
        <v>459</v>
      </c>
      <c r="C344" s="38"/>
      <c r="D344" s="38"/>
      <c r="E344" s="38"/>
      <c r="F344" s="38"/>
      <c r="G344" s="38"/>
      <c r="H344" s="38"/>
      <c r="I344" s="39"/>
      <c r="J344" s="39"/>
      <c r="K344" s="39"/>
      <c r="L344" s="39"/>
      <c r="M344" s="39"/>
      <c r="N344" s="35"/>
    </row>
    <row r="345" spans="1:14" s="36" customFormat="1" ht="30.75" customHeight="1" hidden="1">
      <c r="A345" s="32"/>
      <c r="B345" s="118"/>
      <c r="C345" s="119"/>
      <c r="D345" s="120"/>
      <c r="E345" s="121" t="s">
        <v>443</v>
      </c>
      <c r="F345" s="120"/>
      <c r="G345" s="121" t="s">
        <v>41</v>
      </c>
      <c r="H345" s="33"/>
      <c r="I345" s="121" t="s">
        <v>42</v>
      </c>
      <c r="J345" s="34"/>
      <c r="K345" s="121" t="s">
        <v>444</v>
      </c>
      <c r="L345" s="174"/>
      <c r="M345" s="174"/>
      <c r="N345" s="55"/>
    </row>
    <row r="346" spans="1:14" s="36" customFormat="1" ht="15" customHeight="1" hidden="1">
      <c r="A346" s="32"/>
      <c r="B346" s="77"/>
      <c r="C346" s="120"/>
      <c r="D346" s="120"/>
      <c r="E346" s="120"/>
      <c r="F346" s="120"/>
      <c r="G346" s="120"/>
      <c r="H346" s="33"/>
      <c r="I346" s="142"/>
      <c r="J346" s="34"/>
      <c r="K346" s="142"/>
      <c r="L346" s="142"/>
      <c r="M346" s="142"/>
      <c r="N346" s="35"/>
    </row>
    <row r="347" spans="1:14" s="36" customFormat="1" ht="15" customHeight="1" hidden="1">
      <c r="A347" s="32"/>
      <c r="B347" s="33" t="s">
        <v>446</v>
      </c>
      <c r="C347" s="143"/>
      <c r="D347" s="143"/>
      <c r="E347" s="143"/>
      <c r="F347" s="143"/>
      <c r="G347" s="143"/>
      <c r="H347" s="143"/>
      <c r="I347" s="34"/>
      <c r="J347" s="34"/>
      <c r="K347" s="34"/>
      <c r="L347" s="34"/>
      <c r="M347" s="34"/>
      <c r="N347" s="35"/>
    </row>
    <row r="348" spans="1:14" s="36" customFormat="1" ht="15" customHeight="1" hidden="1">
      <c r="A348" s="49"/>
      <c r="B348" s="38" t="s">
        <v>97</v>
      </c>
      <c r="C348" s="133"/>
      <c r="D348" s="133"/>
      <c r="E348" s="133"/>
      <c r="F348" s="133"/>
      <c r="G348" s="133"/>
      <c r="H348" s="133"/>
      <c r="I348" s="39"/>
      <c r="J348" s="39"/>
      <c r="K348" s="34">
        <f>SUM(E348:J348)</f>
        <v>0</v>
      </c>
      <c r="L348" s="34"/>
      <c r="M348" s="34"/>
      <c r="N348" s="35"/>
    </row>
    <row r="349" spans="1:13" s="62" customFormat="1" ht="12.75" customHeight="1" hidden="1">
      <c r="A349" s="61"/>
      <c r="B349" s="51"/>
      <c r="C349" s="51" t="s">
        <v>460</v>
      </c>
      <c r="D349" s="135"/>
      <c r="E349" s="135"/>
      <c r="F349" s="135"/>
      <c r="G349" s="135"/>
      <c r="H349" s="135"/>
      <c r="I349" s="53"/>
      <c r="J349" s="53"/>
      <c r="K349" s="34">
        <f>SUM(E349:J349)</f>
        <v>0</v>
      </c>
      <c r="L349" s="34"/>
      <c r="M349" s="34"/>
    </row>
    <row r="350" spans="1:13" s="62" customFormat="1" ht="15" customHeight="1" hidden="1">
      <c r="A350" s="61"/>
      <c r="B350" s="51"/>
      <c r="C350" s="51" t="s">
        <v>461</v>
      </c>
      <c r="D350" s="135"/>
      <c r="E350" s="135"/>
      <c r="F350" s="135"/>
      <c r="G350" s="135"/>
      <c r="H350" s="135"/>
      <c r="I350" s="53"/>
      <c r="J350" s="53"/>
      <c r="K350" s="34">
        <f>SUM(E350:J350)</f>
        <v>0</v>
      </c>
      <c r="L350" s="34"/>
      <c r="M350" s="34"/>
    </row>
    <row r="351" spans="1:13" s="62" customFormat="1" ht="12.75" customHeight="1" hidden="1">
      <c r="A351" s="61"/>
      <c r="B351" s="51"/>
      <c r="C351" s="51" t="s">
        <v>449</v>
      </c>
      <c r="D351" s="135"/>
      <c r="E351" s="135"/>
      <c r="F351" s="135"/>
      <c r="G351" s="135"/>
      <c r="H351" s="135"/>
      <c r="I351" s="53"/>
      <c r="J351" s="53"/>
      <c r="K351" s="34">
        <f>SUM(E351:J351)</f>
        <v>0</v>
      </c>
      <c r="L351" s="34"/>
      <c r="M351" s="34"/>
    </row>
    <row r="352" spans="1:13" s="62" customFormat="1" ht="12.75" customHeight="1" hidden="1">
      <c r="A352" s="61"/>
      <c r="B352" s="51"/>
      <c r="C352" s="51" t="s">
        <v>462</v>
      </c>
      <c r="D352" s="135"/>
      <c r="E352" s="135"/>
      <c r="F352" s="135"/>
      <c r="G352" s="135"/>
      <c r="H352" s="135"/>
      <c r="I352" s="53"/>
      <c r="J352" s="53"/>
      <c r="K352" s="34">
        <f>SUM(E352:J352)</f>
        <v>0</v>
      </c>
      <c r="L352" s="34"/>
      <c r="M352" s="34"/>
    </row>
    <row r="353" spans="1:13" s="62" customFormat="1" ht="12.75" customHeight="1" hidden="1">
      <c r="A353" s="61"/>
      <c r="B353" s="129"/>
      <c r="C353" s="129" t="s">
        <v>452</v>
      </c>
      <c r="D353" s="135"/>
      <c r="E353" s="135"/>
      <c r="F353" s="135"/>
      <c r="G353" s="135"/>
      <c r="H353" s="135"/>
      <c r="I353" s="53"/>
      <c r="J353" s="53"/>
      <c r="K353" s="34">
        <f>SUM(E353:J353)</f>
        <v>0</v>
      </c>
      <c r="L353" s="34"/>
      <c r="M353" s="34"/>
    </row>
    <row r="354" spans="1:14" s="36" customFormat="1" ht="15" customHeight="1" hidden="1">
      <c r="A354" s="49"/>
      <c r="B354" s="130" t="s">
        <v>99</v>
      </c>
      <c r="C354" s="136"/>
      <c r="D354" s="133"/>
      <c r="E354" s="144">
        <f>E348+E349-E350+E351-E352-E353</f>
        <v>0</v>
      </c>
      <c r="F354" s="133"/>
      <c r="G354" s="144">
        <f>G348+G349-G350+G351-G352-G353</f>
        <v>0</v>
      </c>
      <c r="H354" s="133"/>
      <c r="I354" s="144">
        <f>I348+I349-I350+I351-I352-I353</f>
        <v>0</v>
      </c>
      <c r="J354" s="39"/>
      <c r="K354" s="132">
        <f>SUM(E354:J354)</f>
        <v>0</v>
      </c>
      <c r="L354" s="34"/>
      <c r="M354" s="34"/>
      <c r="N354" s="35"/>
    </row>
    <row r="355" spans="1:14" s="36" customFormat="1" ht="15" customHeight="1" hidden="1">
      <c r="A355" s="32"/>
      <c r="B355" s="77"/>
      <c r="C355" s="120"/>
      <c r="D355" s="120"/>
      <c r="E355" s="120"/>
      <c r="F355" s="120"/>
      <c r="G355" s="120"/>
      <c r="H355" s="33"/>
      <c r="I355" s="142"/>
      <c r="J355" s="34"/>
      <c r="K355" s="142"/>
      <c r="L355" s="142"/>
      <c r="M355" s="142"/>
      <c r="N355" s="35"/>
    </row>
    <row r="356" spans="1:14" s="36" customFormat="1" ht="15" customHeight="1" hidden="1">
      <c r="A356" s="32"/>
      <c r="B356" s="33" t="s">
        <v>453</v>
      </c>
      <c r="C356" s="143"/>
      <c r="D356" s="143"/>
      <c r="E356" s="143"/>
      <c r="F356" s="143"/>
      <c r="G356" s="143"/>
      <c r="H356" s="143"/>
      <c r="I356" s="34"/>
      <c r="J356" s="34"/>
      <c r="K356" s="34"/>
      <c r="L356" s="34"/>
      <c r="M356" s="34"/>
      <c r="N356" s="35"/>
    </row>
    <row r="357" spans="1:14" s="36" customFormat="1" ht="15" customHeight="1" hidden="1">
      <c r="A357" s="49"/>
      <c r="B357" s="38" t="s">
        <v>97</v>
      </c>
      <c r="C357" s="133"/>
      <c r="D357" s="133"/>
      <c r="E357" s="133"/>
      <c r="F357" s="133"/>
      <c r="G357" s="133"/>
      <c r="H357" s="133"/>
      <c r="I357" s="39"/>
      <c r="J357" s="39"/>
      <c r="K357" s="34">
        <f>SUM(E357:J357)</f>
        <v>0</v>
      </c>
      <c r="L357" s="34"/>
      <c r="M357" s="34"/>
      <c r="N357" s="35"/>
    </row>
    <row r="358" spans="1:14" s="36" customFormat="1" ht="15" customHeight="1" hidden="1">
      <c r="A358" s="61"/>
      <c r="B358" s="51"/>
      <c r="C358" s="51" t="s">
        <v>100</v>
      </c>
      <c r="D358" s="135"/>
      <c r="E358" s="135"/>
      <c r="F358" s="135"/>
      <c r="G358" s="135"/>
      <c r="H358" s="135"/>
      <c r="I358" s="53"/>
      <c r="J358" s="53"/>
      <c r="K358" s="34">
        <f>SUM(E358:J358)</f>
        <v>0</v>
      </c>
      <c r="L358" s="34"/>
      <c r="M358" s="34"/>
      <c r="N358" s="35"/>
    </row>
    <row r="359" spans="1:14" s="36" customFormat="1" ht="12.75" customHeight="1" hidden="1">
      <c r="A359" s="61"/>
      <c r="B359" s="51"/>
      <c r="C359" s="51" t="s">
        <v>463</v>
      </c>
      <c r="D359" s="135"/>
      <c r="E359" s="135"/>
      <c r="F359" s="135"/>
      <c r="G359" s="135"/>
      <c r="H359" s="135"/>
      <c r="I359" s="53"/>
      <c r="J359" s="53"/>
      <c r="K359" s="34">
        <f>SUM(E359:J359)</f>
        <v>0</v>
      </c>
      <c r="L359" s="34"/>
      <c r="M359" s="34"/>
      <c r="N359" s="35"/>
    </row>
    <row r="360" spans="1:14" s="36" customFormat="1" ht="12.75" customHeight="1" hidden="1">
      <c r="A360" s="61"/>
      <c r="B360" s="51"/>
      <c r="C360" s="51" t="s">
        <v>449</v>
      </c>
      <c r="D360" s="135"/>
      <c r="E360" s="135"/>
      <c r="F360" s="135"/>
      <c r="G360" s="135"/>
      <c r="H360" s="135"/>
      <c r="I360" s="53"/>
      <c r="J360" s="53"/>
      <c r="K360" s="34">
        <f>SUM(E360:J360)</f>
        <v>0</v>
      </c>
      <c r="L360" s="34"/>
      <c r="M360" s="34"/>
      <c r="N360" s="35"/>
    </row>
    <row r="361" spans="1:14" s="36" customFormat="1" ht="12.75" customHeight="1" hidden="1">
      <c r="A361" s="61"/>
      <c r="B361" s="51"/>
      <c r="C361" s="51" t="s">
        <v>462</v>
      </c>
      <c r="D361" s="135"/>
      <c r="E361" s="135"/>
      <c r="F361" s="135"/>
      <c r="G361" s="135"/>
      <c r="H361" s="135"/>
      <c r="I361" s="53"/>
      <c r="J361" s="53"/>
      <c r="K361" s="34">
        <f>SUM(E361:J361)</f>
        <v>0</v>
      </c>
      <c r="L361" s="34"/>
      <c r="M361" s="34"/>
      <c r="N361" s="35"/>
    </row>
    <row r="362" spans="1:14" s="36" customFormat="1" ht="15" customHeight="1" hidden="1">
      <c r="A362" s="61"/>
      <c r="B362" s="51"/>
      <c r="C362" s="51" t="s">
        <v>461</v>
      </c>
      <c r="D362" s="135"/>
      <c r="E362" s="135"/>
      <c r="F362" s="135"/>
      <c r="G362" s="135"/>
      <c r="H362" s="135"/>
      <c r="I362" s="53"/>
      <c r="J362" s="53"/>
      <c r="K362" s="34">
        <f>SUM(E362:J362)</f>
        <v>0</v>
      </c>
      <c r="L362" s="34"/>
      <c r="M362" s="34"/>
      <c r="N362" s="35"/>
    </row>
    <row r="363" spans="1:14" s="36" customFormat="1" ht="15" customHeight="1" hidden="1">
      <c r="A363" s="49"/>
      <c r="B363" s="130" t="s">
        <v>99</v>
      </c>
      <c r="C363" s="136"/>
      <c r="D363" s="133"/>
      <c r="E363" s="144">
        <f>E357+E358+E359+E360-E361-E362</f>
        <v>0</v>
      </c>
      <c r="F363" s="133"/>
      <c r="G363" s="144">
        <f>G357+G358+G359+G360-G361-G362</f>
        <v>0</v>
      </c>
      <c r="H363" s="133"/>
      <c r="I363" s="144">
        <f>I357+I358+I359+I360-I361-I362</f>
        <v>0</v>
      </c>
      <c r="J363" s="39"/>
      <c r="K363" s="132">
        <f>SUM(E363:J363)</f>
        <v>0</v>
      </c>
      <c r="L363" s="34"/>
      <c r="M363" s="34"/>
      <c r="N363" s="35"/>
    </row>
    <row r="364" spans="1:14" s="36" customFormat="1" ht="15" customHeight="1" hidden="1">
      <c r="A364" s="32"/>
      <c r="B364" s="77"/>
      <c r="C364" s="120"/>
      <c r="D364" s="120"/>
      <c r="E364" s="120"/>
      <c r="F364" s="120"/>
      <c r="G364" s="120"/>
      <c r="H364" s="77"/>
      <c r="I364" s="142"/>
      <c r="J364" s="34"/>
      <c r="K364" s="142"/>
      <c r="L364" s="142"/>
      <c r="M364" s="142"/>
      <c r="N364" s="35"/>
    </row>
    <row r="365" spans="1:14" s="36" customFormat="1" ht="15" customHeight="1" hidden="1">
      <c r="A365" s="32"/>
      <c r="B365" s="33" t="s">
        <v>464</v>
      </c>
      <c r="C365" s="145"/>
      <c r="D365" s="143"/>
      <c r="E365" s="143"/>
      <c r="F365" s="143"/>
      <c r="G365" s="143"/>
      <c r="H365" s="143"/>
      <c r="I365" s="34"/>
      <c r="J365" s="34"/>
      <c r="K365" s="34"/>
      <c r="L365" s="34"/>
      <c r="M365" s="34"/>
      <c r="N365" s="35"/>
    </row>
    <row r="366" spans="1:14" s="36" customFormat="1" ht="15" customHeight="1" hidden="1">
      <c r="A366" s="49"/>
      <c r="B366" s="38" t="s">
        <v>465</v>
      </c>
      <c r="C366" s="146"/>
      <c r="D366" s="133"/>
      <c r="E366" s="39">
        <f>E348-E357</f>
        <v>0</v>
      </c>
      <c r="F366" s="133"/>
      <c r="G366" s="39">
        <f>G348-G357</f>
        <v>0</v>
      </c>
      <c r="H366" s="133"/>
      <c r="I366" s="39">
        <f>I348-I357</f>
        <v>0</v>
      </c>
      <c r="J366" s="39"/>
      <c r="K366" s="34">
        <f>K348-K357</f>
        <v>0</v>
      </c>
      <c r="L366" s="34"/>
      <c r="M366" s="34"/>
      <c r="N366" s="95">
        <f>K366-'[1]CDKT '!K54</f>
        <v>0</v>
      </c>
    </row>
    <row r="367" spans="1:14" s="36" customFormat="1" ht="15" customHeight="1" hidden="1">
      <c r="A367" s="49"/>
      <c r="B367" s="147" t="s">
        <v>466</v>
      </c>
      <c r="C367" s="148"/>
      <c r="D367" s="133"/>
      <c r="E367" s="149">
        <f>E354-E363</f>
        <v>0</v>
      </c>
      <c r="F367" s="139"/>
      <c r="G367" s="149">
        <f>G354-G363</f>
        <v>0</v>
      </c>
      <c r="H367" s="139"/>
      <c r="I367" s="149">
        <f>I354-I363</f>
        <v>0</v>
      </c>
      <c r="J367" s="149"/>
      <c r="K367" s="150">
        <f>K354-K363</f>
        <v>0</v>
      </c>
      <c r="L367" s="34"/>
      <c r="M367" s="34"/>
      <c r="N367" s="95">
        <f>K367-'[1]CDKT '!I54</f>
        <v>0</v>
      </c>
    </row>
    <row r="368" spans="1:14" s="36" customFormat="1" ht="19.5" customHeight="1" hidden="1">
      <c r="A368" s="32"/>
      <c r="B368" s="33"/>
      <c r="C368" s="77"/>
      <c r="D368" s="33"/>
      <c r="E368" s="33"/>
      <c r="F368" s="33"/>
      <c r="G368" s="33"/>
      <c r="H368" s="33"/>
      <c r="I368" s="34"/>
      <c r="J368" s="34"/>
      <c r="K368" s="34"/>
      <c r="L368" s="34"/>
      <c r="M368" s="34"/>
      <c r="N368" s="35"/>
    </row>
    <row r="369" spans="1:14" s="36" customFormat="1" ht="12.75" customHeight="1" hidden="1">
      <c r="A369" s="49"/>
      <c r="B369" s="78" t="s">
        <v>467</v>
      </c>
      <c r="C369" s="78"/>
      <c r="D369" s="78"/>
      <c r="E369" s="78"/>
      <c r="F369" s="78"/>
      <c r="G369" s="78"/>
      <c r="H369" s="78"/>
      <c r="I369" s="78"/>
      <c r="J369" s="78"/>
      <c r="K369" s="78"/>
      <c r="L369" s="78"/>
      <c r="M369" s="78"/>
      <c r="N369" s="35"/>
    </row>
    <row r="370" spans="1:14" s="36" customFormat="1" ht="12.75" customHeight="1" hidden="1">
      <c r="A370" s="49"/>
      <c r="B370" s="78" t="s">
        <v>468</v>
      </c>
      <c r="C370" s="78"/>
      <c r="D370" s="78"/>
      <c r="E370" s="78"/>
      <c r="F370" s="78"/>
      <c r="G370" s="78"/>
      <c r="H370" s="78"/>
      <c r="I370" s="78"/>
      <c r="J370" s="78"/>
      <c r="K370" s="78"/>
      <c r="L370" s="78"/>
      <c r="M370" s="78"/>
      <c r="N370" s="35"/>
    </row>
    <row r="371" spans="1:14" s="36" customFormat="1" ht="12.75" customHeight="1" hidden="1">
      <c r="A371" s="49"/>
      <c r="B371" s="78" t="s">
        <v>469</v>
      </c>
      <c r="C371" s="78"/>
      <c r="D371" s="78"/>
      <c r="E371" s="78"/>
      <c r="F371" s="78"/>
      <c r="G371" s="78"/>
      <c r="H371" s="78"/>
      <c r="I371" s="78"/>
      <c r="J371" s="78"/>
      <c r="K371" s="78"/>
      <c r="L371" s="78"/>
      <c r="M371" s="78"/>
      <c r="N371" s="35"/>
    </row>
    <row r="372" spans="1:14" s="36" customFormat="1" ht="30" customHeight="1">
      <c r="A372" s="116" t="s">
        <v>267</v>
      </c>
      <c r="B372" s="117" t="s">
        <v>28</v>
      </c>
      <c r="C372" s="38"/>
      <c r="D372" s="38"/>
      <c r="E372" s="38"/>
      <c r="F372" s="78"/>
      <c r="G372" s="38"/>
      <c r="H372" s="38"/>
      <c r="I372" s="39"/>
      <c r="J372" s="39"/>
      <c r="K372" s="39"/>
      <c r="L372" s="39"/>
      <c r="M372" s="39"/>
      <c r="N372" s="35"/>
    </row>
    <row r="373" spans="1:14" s="36" customFormat="1" ht="30.75" customHeight="1">
      <c r="A373" s="32"/>
      <c r="B373" s="118"/>
      <c r="C373" s="119"/>
      <c r="D373" s="120"/>
      <c r="E373" s="174"/>
      <c r="F373" s="174"/>
      <c r="G373" s="174"/>
      <c r="H373" s="33"/>
      <c r="I373" s="121" t="s">
        <v>470</v>
      </c>
      <c r="J373" s="34"/>
      <c r="K373" s="121" t="s">
        <v>471</v>
      </c>
      <c r="L373" s="174"/>
      <c r="M373" s="121" t="s">
        <v>444</v>
      </c>
      <c r="N373" s="55"/>
    </row>
    <row r="374" spans="1:14" s="36" customFormat="1" ht="6" customHeight="1">
      <c r="A374" s="32"/>
      <c r="B374" s="77"/>
      <c r="C374" s="120"/>
      <c r="D374" s="120"/>
      <c r="E374" s="120"/>
      <c r="F374" s="120"/>
      <c r="G374" s="120"/>
      <c r="H374" s="33"/>
      <c r="I374" s="120"/>
      <c r="J374" s="34"/>
      <c r="K374" s="142"/>
      <c r="L374" s="142"/>
      <c r="M374" s="142"/>
      <c r="N374" s="35"/>
    </row>
    <row r="375" spans="1:14" s="36" customFormat="1" ht="21" customHeight="1">
      <c r="A375" s="32"/>
      <c r="B375" s="33" t="s">
        <v>446</v>
      </c>
      <c r="C375" s="143"/>
      <c r="D375" s="143"/>
      <c r="E375" s="143"/>
      <c r="F375" s="143"/>
      <c r="G375" s="143"/>
      <c r="H375" s="45"/>
      <c r="I375" s="143"/>
      <c r="J375" s="123"/>
      <c r="K375" s="123"/>
      <c r="L375" s="34"/>
      <c r="M375" s="34"/>
      <c r="N375" s="35"/>
    </row>
    <row r="376" spans="1:14" s="36" customFormat="1" ht="15.75" customHeight="1">
      <c r="A376" s="49"/>
      <c r="B376" s="38" t="s">
        <v>97</v>
      </c>
      <c r="C376" s="52"/>
      <c r="D376" s="52"/>
      <c r="E376" s="52"/>
      <c r="F376" s="52"/>
      <c r="G376" s="52"/>
      <c r="H376" s="151"/>
      <c r="I376" s="16">
        <v>1391038227</v>
      </c>
      <c r="J376" s="152"/>
      <c r="K376" s="16">
        <v>139830000</v>
      </c>
      <c r="L376" s="18"/>
      <c r="M376" s="18">
        <f>SUM(G376:L376)</f>
        <v>1530868227</v>
      </c>
      <c r="N376" s="35"/>
    </row>
    <row r="377" spans="1:14" s="36" customFormat="1" ht="15.75" customHeight="1" hidden="1">
      <c r="A377" s="61"/>
      <c r="B377" s="51"/>
      <c r="C377" s="51" t="s">
        <v>98</v>
      </c>
      <c r="D377" s="127"/>
      <c r="E377" s="127"/>
      <c r="F377" s="127"/>
      <c r="G377" s="127"/>
      <c r="H377" s="154"/>
      <c r="I377" s="153"/>
      <c r="J377" s="155"/>
      <c r="K377" s="155"/>
      <c r="L377" s="156"/>
      <c r="M377" s="156">
        <f>SUM(E377:J377)</f>
        <v>0</v>
      </c>
      <c r="N377" s="35"/>
    </row>
    <row r="378" spans="1:14" s="36" customFormat="1" ht="15.75" customHeight="1" hidden="1">
      <c r="A378" s="61"/>
      <c r="B378" s="51"/>
      <c r="C378" s="51" t="s">
        <v>472</v>
      </c>
      <c r="D378" s="127"/>
      <c r="E378" s="127"/>
      <c r="F378" s="127"/>
      <c r="G378" s="127"/>
      <c r="H378" s="154"/>
      <c r="I378" s="153"/>
      <c r="J378" s="155"/>
      <c r="K378" s="155"/>
      <c r="L378" s="156"/>
      <c r="M378" s="156">
        <f>SUM(E378:J378)</f>
        <v>0</v>
      </c>
      <c r="N378" s="35"/>
    </row>
    <row r="379" spans="1:14" s="36" customFormat="1" ht="15.75" customHeight="1" hidden="1">
      <c r="A379" s="61"/>
      <c r="B379" s="51"/>
      <c r="C379" s="51" t="s">
        <v>473</v>
      </c>
      <c r="D379" s="127"/>
      <c r="E379" s="127"/>
      <c r="F379" s="127"/>
      <c r="G379" s="127"/>
      <c r="H379" s="154"/>
      <c r="I379" s="153"/>
      <c r="J379" s="155"/>
      <c r="K379" s="155"/>
      <c r="L379" s="156"/>
      <c r="M379" s="156">
        <f>SUM(E379:J379)</f>
        <v>0</v>
      </c>
      <c r="N379" s="35"/>
    </row>
    <row r="380" spans="1:14" s="36" customFormat="1" ht="15.75" customHeight="1" hidden="1">
      <c r="A380" s="61"/>
      <c r="B380" s="51"/>
      <c r="C380" s="51" t="s">
        <v>449</v>
      </c>
      <c r="D380" s="127"/>
      <c r="E380" s="127"/>
      <c r="F380" s="127"/>
      <c r="G380" s="127"/>
      <c r="H380" s="154"/>
      <c r="I380" s="153"/>
      <c r="J380" s="155"/>
      <c r="K380" s="155"/>
      <c r="L380" s="156"/>
      <c r="M380" s="156">
        <f>SUM(E380:J380)</f>
        <v>0</v>
      </c>
      <c r="N380" s="35"/>
    </row>
    <row r="381" spans="1:14" s="36" customFormat="1" ht="15.75" customHeight="1" hidden="1">
      <c r="A381" s="61"/>
      <c r="B381" s="51"/>
      <c r="C381" s="51" t="s">
        <v>451</v>
      </c>
      <c r="D381" s="127"/>
      <c r="E381" s="127"/>
      <c r="F381" s="127"/>
      <c r="G381" s="127"/>
      <c r="H381" s="154"/>
      <c r="I381" s="153"/>
      <c r="J381" s="155"/>
      <c r="K381" s="155"/>
      <c r="L381" s="156"/>
      <c r="M381" s="156">
        <f>SUM(E381:J381)</f>
        <v>0</v>
      </c>
      <c r="N381" s="35"/>
    </row>
    <row r="382" spans="1:14" s="36" customFormat="1" ht="15.75" customHeight="1" hidden="1">
      <c r="A382" s="61"/>
      <c r="B382" s="129"/>
      <c r="C382" s="129" t="s">
        <v>452</v>
      </c>
      <c r="D382" s="127"/>
      <c r="E382" s="127"/>
      <c r="F382" s="127"/>
      <c r="G382" s="127"/>
      <c r="H382" s="151"/>
      <c r="I382" s="153"/>
      <c r="J382" s="152"/>
      <c r="K382" s="152"/>
      <c r="L382" s="18"/>
      <c r="M382" s="18">
        <f>SUM(E382:J382)</f>
        <v>0</v>
      </c>
      <c r="N382" s="35"/>
    </row>
    <row r="383" spans="1:14" s="36" customFormat="1" ht="15.75" customHeight="1">
      <c r="A383" s="49"/>
      <c r="B383" s="157" t="s">
        <v>44</v>
      </c>
      <c r="C383" s="158"/>
      <c r="D383" s="52"/>
      <c r="E383" s="52"/>
      <c r="F383" s="52"/>
      <c r="G383" s="52"/>
      <c r="H383" s="151"/>
      <c r="I383" s="159">
        <f>I376+I377+I378+I379+I380-I381-I382</f>
        <v>1391038227</v>
      </c>
      <c r="J383" s="152"/>
      <c r="K383" s="159">
        <f>K376+K377+K378+K379+K380-K381-K382</f>
        <v>139830000</v>
      </c>
      <c r="L383" s="18"/>
      <c r="M383" s="18">
        <f>SUM(G383:L383)</f>
        <v>1530868227</v>
      </c>
      <c r="N383" s="95">
        <f>M383-'[1]CDKT '!I58</f>
        <v>0</v>
      </c>
    </row>
    <row r="384" spans="1:14" s="36" customFormat="1" ht="15.75" customHeight="1">
      <c r="A384" s="49"/>
      <c r="B384" s="52"/>
      <c r="C384" s="52"/>
      <c r="D384" s="52"/>
      <c r="E384" s="52"/>
      <c r="F384" s="52"/>
      <c r="G384" s="52"/>
      <c r="H384" s="151"/>
      <c r="I384" s="16"/>
      <c r="J384" s="152"/>
      <c r="K384" s="152"/>
      <c r="L384" s="18"/>
      <c r="M384" s="777"/>
      <c r="N384" s="35" t="s">
        <v>474</v>
      </c>
    </row>
    <row r="385" spans="1:14" s="36" customFormat="1" ht="15.75" customHeight="1">
      <c r="A385" s="32"/>
      <c r="B385" s="33" t="s">
        <v>453</v>
      </c>
      <c r="C385" s="143"/>
      <c r="D385" s="143"/>
      <c r="E385" s="143"/>
      <c r="F385" s="143"/>
      <c r="G385" s="143"/>
      <c r="H385" s="160"/>
      <c r="I385" s="160"/>
      <c r="J385" s="18"/>
      <c r="K385" s="18"/>
      <c r="L385" s="18"/>
      <c r="M385" s="18"/>
      <c r="N385" s="35"/>
    </row>
    <row r="386" spans="1:14" s="36" customFormat="1" ht="15.75" customHeight="1">
      <c r="A386" s="49"/>
      <c r="B386" s="38" t="s">
        <v>97</v>
      </c>
      <c r="C386" s="52"/>
      <c r="D386" s="52"/>
      <c r="E386" s="52"/>
      <c r="F386" s="52"/>
      <c r="G386" s="52"/>
      <c r="H386" s="151"/>
      <c r="I386" s="16">
        <v>320157011</v>
      </c>
      <c r="J386" s="152"/>
      <c r="K386" s="16">
        <v>47524500</v>
      </c>
      <c r="L386" s="18"/>
      <c r="M386" s="18">
        <f aca="true" t="shared" si="0" ref="M386:M391">SUM(G386:L386)</f>
        <v>367681511</v>
      </c>
      <c r="N386" s="95">
        <f>M386+'[1]CDKT '!K59</f>
        <v>0</v>
      </c>
    </row>
    <row r="387" spans="1:14" s="36" customFormat="1" ht="15.75" customHeight="1">
      <c r="A387" s="61"/>
      <c r="B387" s="51"/>
      <c r="C387" s="51" t="s">
        <v>475</v>
      </c>
      <c r="D387" s="129"/>
      <c r="E387" s="162"/>
      <c r="F387" s="162"/>
      <c r="G387" s="162"/>
      <c r="H387" s="151"/>
      <c r="I387" s="163">
        <f>15671436+7835718+7835718</f>
        <v>31342872</v>
      </c>
      <c r="J387" s="155"/>
      <c r="K387" s="163">
        <f>13983000+6991500+6991500</f>
        <v>27966000</v>
      </c>
      <c r="L387" s="156"/>
      <c r="M387" s="18">
        <f t="shared" si="0"/>
        <v>59308872</v>
      </c>
      <c r="N387" s="35"/>
    </row>
    <row r="388" spans="1:14" s="36" customFormat="1" ht="15.75" customHeight="1" hidden="1">
      <c r="A388" s="61"/>
      <c r="B388" s="51"/>
      <c r="C388" s="51" t="s">
        <v>449</v>
      </c>
      <c r="D388" s="127"/>
      <c r="E388" s="127"/>
      <c r="F388" s="127"/>
      <c r="G388" s="127"/>
      <c r="H388" s="151"/>
      <c r="I388" s="153"/>
      <c r="J388" s="152"/>
      <c r="K388" s="152"/>
      <c r="L388" s="18"/>
      <c r="M388" s="18">
        <f t="shared" si="0"/>
        <v>0</v>
      </c>
      <c r="N388" s="35"/>
    </row>
    <row r="389" spans="1:14" s="36" customFormat="1" ht="15.75" customHeight="1" hidden="1">
      <c r="A389" s="61"/>
      <c r="B389" s="51"/>
      <c r="C389" s="51" t="s">
        <v>451</v>
      </c>
      <c r="D389" s="129"/>
      <c r="E389" s="162"/>
      <c r="F389" s="162"/>
      <c r="G389" s="162"/>
      <c r="H389" s="151"/>
      <c r="I389" s="163"/>
      <c r="J389" s="152"/>
      <c r="K389" s="152"/>
      <c r="L389" s="18"/>
      <c r="M389" s="18">
        <f t="shared" si="0"/>
        <v>0</v>
      </c>
      <c r="N389" s="35"/>
    </row>
    <row r="390" spans="1:14" s="36" customFormat="1" ht="15" hidden="1">
      <c r="A390" s="61"/>
      <c r="B390" s="129"/>
      <c r="C390" s="129" t="s">
        <v>452</v>
      </c>
      <c r="D390" s="127"/>
      <c r="E390" s="127"/>
      <c r="F390" s="127"/>
      <c r="G390" s="127"/>
      <c r="H390" s="151"/>
      <c r="I390" s="153"/>
      <c r="J390" s="152"/>
      <c r="K390" s="152"/>
      <c r="L390" s="18"/>
      <c r="M390" s="18">
        <f t="shared" si="0"/>
        <v>0</v>
      </c>
      <c r="N390" s="35"/>
    </row>
    <row r="391" spans="1:14" s="36" customFormat="1" ht="15.75" customHeight="1">
      <c r="A391" s="49"/>
      <c r="B391" s="157" t="s">
        <v>44</v>
      </c>
      <c r="C391" s="158"/>
      <c r="D391" s="52"/>
      <c r="E391" s="52"/>
      <c r="F391" s="52"/>
      <c r="G391" s="52"/>
      <c r="H391" s="151"/>
      <c r="I391" s="159">
        <f>I386+I387+I388-I389-I390</f>
        <v>351499883</v>
      </c>
      <c r="J391" s="152"/>
      <c r="K391" s="159">
        <f>K386+K387+K388-K389-K390</f>
        <v>75490500</v>
      </c>
      <c r="L391" s="18"/>
      <c r="M391" s="18">
        <f t="shared" si="0"/>
        <v>426990383</v>
      </c>
      <c r="N391" s="95">
        <f>M391+'[1]CDKT '!I59</f>
        <v>14827218</v>
      </c>
    </row>
    <row r="392" spans="1:14" s="36" customFormat="1" ht="15.75" customHeight="1">
      <c r="A392" s="49"/>
      <c r="B392" s="78"/>
      <c r="C392" s="52"/>
      <c r="D392" s="52"/>
      <c r="E392" s="52"/>
      <c r="F392" s="52"/>
      <c r="G392" s="52"/>
      <c r="H392" s="151"/>
      <c r="I392" s="16"/>
      <c r="J392" s="152"/>
      <c r="K392" s="152"/>
      <c r="L392" s="152"/>
      <c r="M392" s="152"/>
      <c r="N392" s="35"/>
    </row>
    <row r="393" spans="1:14" s="36" customFormat="1" ht="15.75" customHeight="1">
      <c r="A393" s="32"/>
      <c r="B393" s="33" t="s">
        <v>464</v>
      </c>
      <c r="C393" s="143"/>
      <c r="D393" s="143"/>
      <c r="E393" s="143"/>
      <c r="F393" s="143"/>
      <c r="G393" s="143"/>
      <c r="H393" s="160"/>
      <c r="I393" s="160"/>
      <c r="J393" s="18"/>
      <c r="K393" s="18"/>
      <c r="L393" s="30"/>
      <c r="M393" s="30"/>
      <c r="N393" s="35"/>
    </row>
    <row r="394" spans="1:14" s="36" customFormat="1" ht="15.75" customHeight="1">
      <c r="A394" s="49"/>
      <c r="B394" s="38" t="s">
        <v>97</v>
      </c>
      <c r="C394" s="52"/>
      <c r="D394" s="52"/>
      <c r="E394" s="52"/>
      <c r="F394" s="52"/>
      <c r="G394" s="52"/>
      <c r="H394" s="164" t="s">
        <v>476</v>
      </c>
      <c r="I394" s="16">
        <f>I376-I386</f>
        <v>1070881216</v>
      </c>
      <c r="J394" s="30" t="s">
        <v>477</v>
      </c>
      <c r="K394" s="30">
        <f>K376-K386</f>
        <v>92305500</v>
      </c>
      <c r="L394" s="160"/>
      <c r="M394" s="160">
        <f>M376-M386</f>
        <v>1163186716</v>
      </c>
      <c r="N394" s="35"/>
    </row>
    <row r="395" spans="1:14" s="36" customFormat="1" ht="15.75" customHeight="1" thickBot="1">
      <c r="A395" s="49"/>
      <c r="B395" s="147" t="s">
        <v>44</v>
      </c>
      <c r="C395" s="165"/>
      <c r="D395" s="52"/>
      <c r="E395" s="52"/>
      <c r="F395" s="52"/>
      <c r="G395" s="52"/>
      <c r="H395" s="164" t="s">
        <v>476</v>
      </c>
      <c r="I395" s="166">
        <f>I383-I391</f>
        <v>1039538344</v>
      </c>
      <c r="J395" s="30" t="s">
        <v>477</v>
      </c>
      <c r="K395" s="166">
        <f>K383-K391</f>
        <v>64339500</v>
      </c>
      <c r="L395" s="160"/>
      <c r="M395" s="167">
        <f>M383-M391</f>
        <v>1103877844</v>
      </c>
      <c r="N395" s="95">
        <f>M395-'[1]CDKT '!I57</f>
        <v>-14827218</v>
      </c>
    </row>
    <row r="396" spans="1:14" s="36" customFormat="1" ht="19.5" customHeight="1" thickTop="1">
      <c r="A396" s="49"/>
      <c r="B396" s="741" t="s">
        <v>478</v>
      </c>
      <c r="C396" s="741"/>
      <c r="D396" s="741"/>
      <c r="E396" s="741"/>
      <c r="F396" s="741"/>
      <c r="G396" s="741"/>
      <c r="H396" s="741"/>
      <c r="I396" s="741"/>
      <c r="J396" s="741"/>
      <c r="K396" s="741"/>
      <c r="L396" s="102"/>
      <c r="M396" s="102"/>
      <c r="N396" s="35"/>
    </row>
    <row r="397" spans="1:14" s="36" customFormat="1" ht="31.5" customHeight="1">
      <c r="A397" s="49"/>
      <c r="B397" s="742" t="s">
        <v>479</v>
      </c>
      <c r="C397" s="742"/>
      <c r="D397" s="742"/>
      <c r="E397" s="742"/>
      <c r="F397" s="742"/>
      <c r="G397" s="742"/>
      <c r="H397" s="742"/>
      <c r="I397" s="742"/>
      <c r="J397" s="742"/>
      <c r="K397" s="742"/>
      <c r="L397" s="742"/>
      <c r="M397" s="742"/>
      <c r="N397" s="35"/>
    </row>
    <row r="398" spans="1:14" s="36" customFormat="1" ht="30" customHeight="1" hidden="1">
      <c r="A398" s="116" t="s">
        <v>274</v>
      </c>
      <c r="B398" s="117" t="s">
        <v>69</v>
      </c>
      <c r="C398" s="38"/>
      <c r="D398" s="38"/>
      <c r="E398" s="38"/>
      <c r="F398" s="38"/>
      <c r="G398" s="38"/>
      <c r="H398" s="38"/>
      <c r="I398" s="115" t="str">
        <f>'[1]TTC'!D14</f>
        <v>30/09/2012</v>
      </c>
      <c r="J398" s="115"/>
      <c r="K398" s="115" t="str">
        <f>'[1]TTC'!D13</f>
        <v>01/07/2012</v>
      </c>
      <c r="L398" s="115"/>
      <c r="M398" s="115"/>
      <c r="N398" s="35"/>
    </row>
    <row r="399" spans="1:14" s="36" customFormat="1" ht="19.5" customHeight="1" hidden="1">
      <c r="A399" s="49"/>
      <c r="B399" s="102" t="s">
        <v>480</v>
      </c>
      <c r="C399" s="38"/>
      <c r="D399" s="38"/>
      <c r="E399" s="38"/>
      <c r="F399" s="38"/>
      <c r="G399" s="38"/>
      <c r="H399" s="38"/>
      <c r="I399" s="30"/>
      <c r="J399" s="30"/>
      <c r="K399" s="30"/>
      <c r="L399" s="30"/>
      <c r="M399" s="30"/>
      <c r="N399" s="35"/>
    </row>
    <row r="400" spans="1:13" s="62" customFormat="1" ht="19.5" customHeight="1" hidden="1">
      <c r="A400" s="61"/>
      <c r="B400" s="168"/>
      <c r="C400" s="169" t="s">
        <v>481</v>
      </c>
      <c r="D400" s="51"/>
      <c r="E400" s="51"/>
      <c r="F400" s="51"/>
      <c r="G400" s="51"/>
      <c r="H400" s="51"/>
      <c r="I400" s="89"/>
      <c r="J400" s="89"/>
      <c r="K400" s="89"/>
      <c r="L400" s="89"/>
      <c r="M400" s="89"/>
    </row>
    <row r="401" spans="1:13" s="62" customFormat="1" ht="19.5" customHeight="1" hidden="1">
      <c r="A401" s="61"/>
      <c r="B401" s="170"/>
      <c r="C401" s="129" t="s">
        <v>482</v>
      </c>
      <c r="D401" s="51"/>
      <c r="E401" s="51"/>
      <c r="F401" s="51"/>
      <c r="G401" s="51"/>
      <c r="H401" s="51"/>
      <c r="I401" s="89"/>
      <c r="J401" s="89"/>
      <c r="K401" s="89"/>
      <c r="L401" s="89"/>
      <c r="M401" s="89"/>
    </row>
    <row r="402" spans="1:15" s="36" customFormat="1" ht="21" customHeight="1" hidden="1">
      <c r="A402" s="61"/>
      <c r="B402" s="33"/>
      <c r="C402" s="33" t="s">
        <v>34</v>
      </c>
      <c r="D402" s="51"/>
      <c r="E402" s="51"/>
      <c r="F402" s="51"/>
      <c r="G402" s="51"/>
      <c r="H402" s="51"/>
      <c r="I402" s="93">
        <f>SUM(I400:I401)</f>
        <v>0</v>
      </c>
      <c r="J402" s="18"/>
      <c r="K402" s="93">
        <f>SUM(K400:K401)</f>
        <v>0</v>
      </c>
      <c r="L402" s="18"/>
      <c r="M402" s="18"/>
      <c r="N402" s="95">
        <f>I402-'[1]CDKT '!I60</f>
        <v>0</v>
      </c>
      <c r="O402" s="95">
        <f>K402-'[1]CDKT '!K60</f>
        <v>0</v>
      </c>
    </row>
    <row r="403" spans="1:14" s="36" customFormat="1" ht="30" customHeight="1" hidden="1">
      <c r="A403" s="116" t="s">
        <v>327</v>
      </c>
      <c r="B403" s="117" t="s">
        <v>483</v>
      </c>
      <c r="C403" s="38"/>
      <c r="D403" s="38"/>
      <c r="E403" s="38"/>
      <c r="F403" s="38"/>
      <c r="G403" s="38"/>
      <c r="H403" s="38"/>
      <c r="I403" s="34"/>
      <c r="J403" s="34"/>
      <c r="K403" s="34"/>
      <c r="L403" s="34"/>
      <c r="M403" s="34"/>
      <c r="N403" s="35"/>
    </row>
    <row r="404" spans="1:14" s="36" customFormat="1" ht="30.75" customHeight="1" hidden="1">
      <c r="A404" s="32"/>
      <c r="B404" s="171" t="s">
        <v>40</v>
      </c>
      <c r="C404" s="172"/>
      <c r="D404" s="120"/>
      <c r="E404" s="121" t="s">
        <v>484</v>
      </c>
      <c r="F404" s="120"/>
      <c r="G404" s="121" t="s">
        <v>485</v>
      </c>
      <c r="H404" s="33"/>
      <c r="I404" s="121" t="s">
        <v>486</v>
      </c>
      <c r="J404" s="34"/>
      <c r="K404" s="121" t="s">
        <v>487</v>
      </c>
      <c r="L404" s="174"/>
      <c r="M404" s="174"/>
      <c r="N404" s="55"/>
    </row>
    <row r="405" spans="1:14" s="36" customFormat="1" ht="15.75" customHeight="1" hidden="1">
      <c r="A405" s="32"/>
      <c r="B405" s="173"/>
      <c r="C405" s="173"/>
      <c r="D405" s="120"/>
      <c r="E405" s="174"/>
      <c r="F405" s="120"/>
      <c r="G405" s="174"/>
      <c r="H405" s="33"/>
      <c r="I405" s="174"/>
      <c r="J405" s="34"/>
      <c r="K405" s="174"/>
      <c r="L405" s="174"/>
      <c r="M405" s="174"/>
      <c r="N405" s="55"/>
    </row>
    <row r="406" spans="1:14" s="36" customFormat="1" ht="15.75" customHeight="1" hidden="1">
      <c r="A406" s="32"/>
      <c r="B406" s="77" t="s">
        <v>446</v>
      </c>
      <c r="C406" s="77"/>
      <c r="D406" s="77"/>
      <c r="E406" s="175">
        <f>SUM(E407:E410)</f>
        <v>0</v>
      </c>
      <c r="F406" s="173"/>
      <c r="G406" s="175">
        <f>SUM(G407:G410)</f>
        <v>0</v>
      </c>
      <c r="H406" s="176"/>
      <c r="I406" s="175">
        <f>SUM(I407:I410)</f>
        <v>0</v>
      </c>
      <c r="J406" s="39"/>
      <c r="K406" s="34">
        <f>E406+G406-I406</f>
        <v>0</v>
      </c>
      <c r="L406" s="34"/>
      <c r="M406" s="34"/>
      <c r="N406" s="95">
        <f>K406-'[1]CDKT '!I62</f>
        <v>0</v>
      </c>
    </row>
    <row r="407" spans="1:14" s="36" customFormat="1" ht="15.75" customHeight="1" hidden="1">
      <c r="A407" s="49"/>
      <c r="B407" s="78" t="s">
        <v>45</v>
      </c>
      <c r="C407" s="133"/>
      <c r="D407" s="133"/>
      <c r="E407" s="177"/>
      <c r="F407" s="177"/>
      <c r="G407" s="177"/>
      <c r="H407" s="133"/>
      <c r="I407" s="39"/>
      <c r="J407" s="39"/>
      <c r="K407" s="34">
        <f>E407+G407-I407</f>
        <v>0</v>
      </c>
      <c r="L407" s="34"/>
      <c r="M407" s="34"/>
      <c r="N407" s="35"/>
    </row>
    <row r="408" spans="1:14" s="36" customFormat="1" ht="15.75" customHeight="1" hidden="1">
      <c r="A408" s="61"/>
      <c r="B408" s="78" t="s">
        <v>488</v>
      </c>
      <c r="C408" s="133"/>
      <c r="D408" s="133"/>
      <c r="E408" s="133"/>
      <c r="F408" s="133"/>
      <c r="G408" s="133"/>
      <c r="H408" s="133"/>
      <c r="I408" s="39"/>
      <c r="J408" s="39"/>
      <c r="K408" s="34">
        <f>E408+G408-I408</f>
        <v>0</v>
      </c>
      <c r="L408" s="34"/>
      <c r="M408" s="34"/>
      <c r="N408" s="35"/>
    </row>
    <row r="409" spans="1:14" s="36" customFormat="1" ht="15.75" customHeight="1" hidden="1">
      <c r="A409" s="61"/>
      <c r="B409" s="78" t="s">
        <v>489</v>
      </c>
      <c r="C409" s="133"/>
      <c r="D409" s="133"/>
      <c r="E409" s="133"/>
      <c r="F409" s="133"/>
      <c r="G409" s="133"/>
      <c r="H409" s="133"/>
      <c r="I409" s="39"/>
      <c r="J409" s="39"/>
      <c r="K409" s="34">
        <f>E409+G409-I409</f>
        <v>0</v>
      </c>
      <c r="L409" s="34"/>
      <c r="M409" s="34"/>
      <c r="N409" s="35"/>
    </row>
    <row r="410" spans="1:14" s="36" customFormat="1" ht="15.75" customHeight="1" hidden="1">
      <c r="A410" s="61"/>
      <c r="B410" s="157" t="s">
        <v>490</v>
      </c>
      <c r="C410" s="178"/>
      <c r="D410" s="133"/>
      <c r="E410" s="178"/>
      <c r="F410" s="133"/>
      <c r="G410" s="178"/>
      <c r="H410" s="133"/>
      <c r="I410" s="179"/>
      <c r="J410" s="39"/>
      <c r="K410" s="132">
        <f>E410+G410-I410</f>
        <v>0</v>
      </c>
      <c r="L410" s="34"/>
      <c r="M410" s="34"/>
      <c r="N410" s="35"/>
    </row>
    <row r="411" spans="1:14" s="36" customFormat="1" ht="15.75" customHeight="1" hidden="1">
      <c r="A411" s="61"/>
      <c r="B411" s="78"/>
      <c r="C411" s="133"/>
      <c r="D411" s="133"/>
      <c r="E411" s="133"/>
      <c r="F411" s="133"/>
      <c r="G411" s="133"/>
      <c r="H411" s="133"/>
      <c r="I411" s="39"/>
      <c r="J411" s="39"/>
      <c r="K411" s="34"/>
      <c r="L411" s="34"/>
      <c r="M411" s="34"/>
      <c r="N411" s="35"/>
    </row>
    <row r="412" spans="1:14" s="36" customFormat="1" ht="15.75" customHeight="1" hidden="1">
      <c r="A412" s="32"/>
      <c r="B412" s="77" t="s">
        <v>453</v>
      </c>
      <c r="C412" s="77"/>
      <c r="D412" s="77"/>
      <c r="E412" s="180">
        <f>SUM(E413:E416)</f>
        <v>0</v>
      </c>
      <c r="F412" s="173"/>
      <c r="G412" s="180">
        <f>SUM(G413:G416)</f>
        <v>0</v>
      </c>
      <c r="H412" s="176"/>
      <c r="I412" s="180">
        <f>SUM(I413:I416)</f>
        <v>0</v>
      </c>
      <c r="J412" s="39"/>
      <c r="K412" s="34">
        <f>E412+G412-I412</f>
        <v>0</v>
      </c>
      <c r="L412" s="34"/>
      <c r="M412" s="34"/>
      <c r="N412" s="95">
        <f>K412+'[1]CDKT '!I63</f>
        <v>0</v>
      </c>
    </row>
    <row r="413" spans="1:14" s="36" customFormat="1" ht="15.75" customHeight="1" hidden="1">
      <c r="A413" s="49"/>
      <c r="B413" s="78" t="s">
        <v>45</v>
      </c>
      <c r="C413" s="133"/>
      <c r="D413" s="133"/>
      <c r="E413" s="133"/>
      <c r="F413" s="133"/>
      <c r="G413" s="133"/>
      <c r="H413" s="133"/>
      <c r="I413" s="39"/>
      <c r="J413" s="39"/>
      <c r="K413" s="34">
        <f>E413+G413-I413</f>
        <v>0</v>
      </c>
      <c r="L413" s="34"/>
      <c r="M413" s="34"/>
      <c r="N413" s="35"/>
    </row>
    <row r="414" spans="1:14" s="36" customFormat="1" ht="15.75" customHeight="1" hidden="1">
      <c r="A414" s="61"/>
      <c r="B414" s="78" t="s">
        <v>488</v>
      </c>
      <c r="C414" s="133"/>
      <c r="D414" s="133"/>
      <c r="E414" s="133"/>
      <c r="F414" s="133"/>
      <c r="G414" s="133"/>
      <c r="H414" s="133"/>
      <c r="I414" s="39"/>
      <c r="J414" s="39"/>
      <c r="K414" s="34">
        <f>E414+G414-I414</f>
        <v>0</v>
      </c>
      <c r="L414" s="34"/>
      <c r="M414" s="34"/>
      <c r="N414" s="35"/>
    </row>
    <row r="415" spans="1:14" s="36" customFormat="1" ht="15.75" customHeight="1" hidden="1">
      <c r="A415" s="61"/>
      <c r="B415" s="78" t="s">
        <v>489</v>
      </c>
      <c r="C415" s="133"/>
      <c r="D415" s="133"/>
      <c r="E415" s="133"/>
      <c r="F415" s="133"/>
      <c r="G415" s="133"/>
      <c r="H415" s="133"/>
      <c r="I415" s="39"/>
      <c r="J415" s="39"/>
      <c r="K415" s="34">
        <f>E415+G415-I415</f>
        <v>0</v>
      </c>
      <c r="L415" s="34"/>
      <c r="M415" s="34"/>
      <c r="N415" s="35"/>
    </row>
    <row r="416" spans="1:14" s="36" customFormat="1" ht="15.75" customHeight="1" hidden="1">
      <c r="A416" s="61"/>
      <c r="B416" s="157" t="s">
        <v>490</v>
      </c>
      <c r="C416" s="178"/>
      <c r="D416" s="133"/>
      <c r="E416" s="178"/>
      <c r="F416" s="133"/>
      <c r="G416" s="178"/>
      <c r="H416" s="133"/>
      <c r="I416" s="179"/>
      <c r="J416" s="39"/>
      <c r="K416" s="132">
        <f>E416+G416-I416</f>
        <v>0</v>
      </c>
      <c r="L416" s="34"/>
      <c r="M416" s="34"/>
      <c r="N416" s="35"/>
    </row>
    <row r="417" spans="1:14" s="36" customFormat="1" ht="15.75" customHeight="1" hidden="1">
      <c r="A417" s="61"/>
      <c r="B417" s="78"/>
      <c r="C417" s="133"/>
      <c r="D417" s="133"/>
      <c r="E417" s="133"/>
      <c r="F417" s="133"/>
      <c r="G417" s="133"/>
      <c r="H417" s="133"/>
      <c r="I417" s="39"/>
      <c r="J417" s="39"/>
      <c r="K417" s="34"/>
      <c r="L417" s="34"/>
      <c r="M417" s="34"/>
      <c r="N417" s="35"/>
    </row>
    <row r="418" spans="1:14" s="36" customFormat="1" ht="15.75" customHeight="1" hidden="1">
      <c r="A418" s="32"/>
      <c r="B418" s="77" t="s">
        <v>464</v>
      </c>
      <c r="C418" s="77"/>
      <c r="D418" s="77"/>
      <c r="E418" s="180">
        <f>SUM(E419:E422)</f>
        <v>0</v>
      </c>
      <c r="F418" s="173"/>
      <c r="G418" s="180">
        <f>SUM(G419:G422)</f>
        <v>0</v>
      </c>
      <c r="H418" s="176"/>
      <c r="I418" s="180">
        <f>SUM(I419:I422)</f>
        <v>0</v>
      </c>
      <c r="J418" s="39"/>
      <c r="K418" s="34">
        <f>E418+G418-I418</f>
        <v>0</v>
      </c>
      <c r="L418" s="34"/>
      <c r="M418" s="34"/>
      <c r="N418" s="95">
        <f>K418-'[1]CDKT '!I61</f>
        <v>0</v>
      </c>
    </row>
    <row r="419" spans="1:14" s="36" customFormat="1" ht="15.75" customHeight="1" hidden="1">
      <c r="A419" s="49"/>
      <c r="B419" s="78" t="s">
        <v>45</v>
      </c>
      <c r="C419" s="133"/>
      <c r="D419" s="133"/>
      <c r="E419" s="133"/>
      <c r="F419" s="133"/>
      <c r="G419" s="133"/>
      <c r="H419" s="133"/>
      <c r="I419" s="39"/>
      <c r="J419" s="39"/>
      <c r="K419" s="34">
        <f>E419+G419-I419</f>
        <v>0</v>
      </c>
      <c r="L419" s="34"/>
      <c r="M419" s="34"/>
      <c r="N419" s="35"/>
    </row>
    <row r="420" spans="1:14" s="36" customFormat="1" ht="15.75" customHeight="1" hidden="1">
      <c r="A420" s="49"/>
      <c r="B420" s="78" t="s">
        <v>488</v>
      </c>
      <c r="C420" s="133"/>
      <c r="D420" s="133"/>
      <c r="E420" s="133"/>
      <c r="F420" s="133"/>
      <c r="G420" s="133"/>
      <c r="H420" s="133"/>
      <c r="I420" s="39"/>
      <c r="J420" s="39"/>
      <c r="K420" s="34">
        <f>E420+G420-I420</f>
        <v>0</v>
      </c>
      <c r="L420" s="34"/>
      <c r="M420" s="34"/>
      <c r="N420" s="35"/>
    </row>
    <row r="421" spans="1:14" s="36" customFormat="1" ht="15.75" customHeight="1" hidden="1">
      <c r="A421" s="49"/>
      <c r="B421" s="78" t="s">
        <v>489</v>
      </c>
      <c r="C421" s="133"/>
      <c r="D421" s="133"/>
      <c r="E421" s="133"/>
      <c r="F421" s="133"/>
      <c r="G421" s="133"/>
      <c r="H421" s="133"/>
      <c r="I421" s="39"/>
      <c r="J421" s="39"/>
      <c r="K421" s="34">
        <f>E421+G421-I421</f>
        <v>0</v>
      </c>
      <c r="L421" s="34"/>
      <c r="M421" s="34"/>
      <c r="N421" s="35"/>
    </row>
    <row r="422" spans="1:14" s="36" customFormat="1" ht="15.75" customHeight="1" hidden="1">
      <c r="A422" s="49"/>
      <c r="B422" s="147" t="s">
        <v>490</v>
      </c>
      <c r="C422" s="181"/>
      <c r="D422" s="133"/>
      <c r="E422" s="181"/>
      <c r="F422" s="133"/>
      <c r="G422" s="181"/>
      <c r="H422" s="133"/>
      <c r="I422" s="182"/>
      <c r="J422" s="39"/>
      <c r="K422" s="183">
        <f>E422+G422-I422</f>
        <v>0</v>
      </c>
      <c r="L422" s="34"/>
      <c r="M422" s="34"/>
      <c r="N422" s="35"/>
    </row>
    <row r="423" spans="1:14" s="36" customFormat="1" ht="15.75" customHeight="1" hidden="1">
      <c r="A423" s="49"/>
      <c r="B423" s="38"/>
      <c r="C423" s="38"/>
      <c r="D423" s="78"/>
      <c r="E423" s="38"/>
      <c r="F423" s="78"/>
      <c r="G423" s="38"/>
      <c r="H423" s="78"/>
      <c r="I423" s="39"/>
      <c r="J423" s="39"/>
      <c r="K423" s="39"/>
      <c r="L423" s="39"/>
      <c r="M423" s="39"/>
      <c r="N423" s="35"/>
    </row>
    <row r="424" spans="1:14" s="36" customFormat="1" ht="15.75" customHeight="1" hidden="1">
      <c r="A424" s="49"/>
      <c r="B424" s="33" t="s">
        <v>491</v>
      </c>
      <c r="C424" s="33"/>
      <c r="D424" s="33"/>
      <c r="E424" s="33"/>
      <c r="F424" s="33"/>
      <c r="G424" s="33"/>
      <c r="H424" s="33"/>
      <c r="I424" s="33"/>
      <c r="J424" s="33"/>
      <c r="K424" s="33"/>
      <c r="L424" s="33"/>
      <c r="M424" s="33"/>
      <c r="N424" s="35" t="s">
        <v>492</v>
      </c>
    </row>
    <row r="425" spans="1:14" s="75" customFormat="1" ht="19.5" customHeight="1" hidden="1">
      <c r="A425" s="32"/>
      <c r="B425" s="102" t="s">
        <v>493</v>
      </c>
      <c r="C425" s="117"/>
      <c r="D425" s="117"/>
      <c r="E425" s="117"/>
      <c r="F425" s="117"/>
      <c r="G425" s="117"/>
      <c r="H425" s="117"/>
      <c r="I425" s="117"/>
      <c r="J425" s="117"/>
      <c r="K425" s="184" t="s">
        <v>494</v>
      </c>
      <c r="L425" s="184"/>
      <c r="M425" s="184"/>
      <c r="N425" s="75" t="s">
        <v>495</v>
      </c>
    </row>
    <row r="426" spans="1:13" s="62" customFormat="1" ht="15.75" customHeight="1" hidden="1">
      <c r="A426" s="61"/>
      <c r="B426" s="103"/>
      <c r="C426" s="103" t="s">
        <v>496</v>
      </c>
      <c r="D426" s="103"/>
      <c r="E426" s="103"/>
      <c r="F426" s="103"/>
      <c r="G426" s="103"/>
      <c r="H426" s="103"/>
      <c r="I426" s="103"/>
      <c r="J426" s="103"/>
      <c r="K426" s="103"/>
      <c r="L426" s="103"/>
      <c r="M426" s="103"/>
    </row>
    <row r="427" spans="1:13" s="62" customFormat="1" ht="15.75" customHeight="1" hidden="1">
      <c r="A427" s="61"/>
      <c r="B427" s="103"/>
      <c r="C427" s="103" t="s">
        <v>497</v>
      </c>
      <c r="D427" s="103"/>
      <c r="E427" s="103"/>
      <c r="F427" s="103"/>
      <c r="G427" s="103"/>
      <c r="H427" s="103"/>
      <c r="I427" s="103"/>
      <c r="J427" s="103"/>
      <c r="K427" s="103"/>
      <c r="L427" s="103"/>
      <c r="M427" s="103"/>
    </row>
    <row r="428" spans="1:13" s="62" customFormat="1" ht="15.75" customHeight="1" hidden="1">
      <c r="A428" s="61"/>
      <c r="B428" s="103"/>
      <c r="C428" s="103" t="s">
        <v>498</v>
      </c>
      <c r="D428" s="103"/>
      <c r="E428" s="103"/>
      <c r="F428" s="103"/>
      <c r="G428" s="103"/>
      <c r="H428" s="103"/>
      <c r="I428" s="103"/>
      <c r="J428" s="103"/>
      <c r="K428" s="103"/>
      <c r="L428" s="103"/>
      <c r="M428" s="103"/>
    </row>
    <row r="429" spans="1:14" s="75" customFormat="1" ht="19.5" customHeight="1" hidden="1">
      <c r="A429" s="32"/>
      <c r="B429" s="102" t="s">
        <v>499</v>
      </c>
      <c r="C429" s="117"/>
      <c r="D429" s="117"/>
      <c r="E429" s="117"/>
      <c r="F429" s="117"/>
      <c r="G429" s="117"/>
      <c r="H429" s="117"/>
      <c r="I429" s="117"/>
      <c r="J429" s="117"/>
      <c r="K429" s="184" t="s">
        <v>494</v>
      </c>
      <c r="L429" s="184"/>
      <c r="M429" s="184"/>
      <c r="N429" s="75" t="s">
        <v>495</v>
      </c>
    </row>
    <row r="430" spans="1:13" s="62" customFormat="1" ht="15.75" customHeight="1" hidden="1">
      <c r="A430" s="61"/>
      <c r="B430" s="103"/>
      <c r="C430" s="103" t="s">
        <v>451</v>
      </c>
      <c r="D430" s="103"/>
      <c r="E430" s="103"/>
      <c r="F430" s="103"/>
      <c r="G430" s="103"/>
      <c r="H430" s="103"/>
      <c r="I430" s="103"/>
      <c r="J430" s="103"/>
      <c r="K430" s="185"/>
      <c r="L430" s="185"/>
      <c r="M430" s="185"/>
    </row>
    <row r="431" spans="1:13" s="62" customFormat="1" ht="15.75" customHeight="1" hidden="1">
      <c r="A431" s="61"/>
      <c r="B431" s="103"/>
      <c r="C431" s="103" t="s">
        <v>500</v>
      </c>
      <c r="D431" s="103"/>
      <c r="E431" s="103"/>
      <c r="F431" s="103"/>
      <c r="G431" s="103"/>
      <c r="H431" s="103"/>
      <c r="I431" s="103"/>
      <c r="J431" s="103"/>
      <c r="K431" s="185"/>
      <c r="L431" s="185"/>
      <c r="M431" s="185"/>
    </row>
    <row r="432" spans="1:14" s="75" customFormat="1" ht="19.5" customHeight="1" hidden="1">
      <c r="A432" s="32"/>
      <c r="B432" s="102" t="s">
        <v>501</v>
      </c>
      <c r="C432" s="117"/>
      <c r="D432" s="117"/>
      <c r="E432" s="117"/>
      <c r="F432" s="117"/>
      <c r="G432" s="117"/>
      <c r="H432" s="117"/>
      <c r="I432" s="117"/>
      <c r="J432" s="117"/>
      <c r="K432" s="184"/>
      <c r="L432" s="184"/>
      <c r="M432" s="184"/>
      <c r="N432" s="75" t="s">
        <v>495</v>
      </c>
    </row>
    <row r="433" spans="1:14" s="36" customFormat="1" ht="15.75" customHeight="1" hidden="1">
      <c r="A433" s="61"/>
      <c r="B433" s="185"/>
      <c r="C433" s="51" t="s">
        <v>502</v>
      </c>
      <c r="D433" s="51"/>
      <c r="E433" s="161"/>
      <c r="F433" s="51"/>
      <c r="G433" s="51"/>
      <c r="H433" s="51"/>
      <c r="I433" s="53"/>
      <c r="J433" s="53"/>
      <c r="K433" s="53"/>
      <c r="L433" s="53"/>
      <c r="M433" s="53"/>
      <c r="N433" s="35" t="s">
        <v>503</v>
      </c>
    </row>
    <row r="434" spans="1:14" s="36" customFormat="1" ht="15.75" customHeight="1" hidden="1">
      <c r="A434" s="61"/>
      <c r="B434" s="185"/>
      <c r="C434" s="51" t="s">
        <v>504</v>
      </c>
      <c r="D434" s="51"/>
      <c r="E434" s="161"/>
      <c r="F434" s="51"/>
      <c r="G434" s="51"/>
      <c r="H434" s="51"/>
      <c r="I434" s="53"/>
      <c r="J434" s="53"/>
      <c r="K434" s="53"/>
      <c r="L434" s="53"/>
      <c r="M434" s="53"/>
      <c r="N434" s="35" t="s">
        <v>505</v>
      </c>
    </row>
    <row r="435" spans="1:14" s="36" customFormat="1" ht="15.75" customHeight="1" hidden="1">
      <c r="A435" s="61"/>
      <c r="B435" s="185"/>
      <c r="C435" s="51" t="s">
        <v>506</v>
      </c>
      <c r="D435" s="51"/>
      <c r="E435" s="161"/>
      <c r="F435" s="51"/>
      <c r="G435" s="51"/>
      <c r="H435" s="51"/>
      <c r="I435" s="53"/>
      <c r="J435" s="53"/>
      <c r="K435" s="53"/>
      <c r="L435" s="53"/>
      <c r="M435" s="53"/>
      <c r="N435" s="35" t="s">
        <v>507</v>
      </c>
    </row>
    <row r="436" spans="1:14" s="36" customFormat="1" ht="15.75" customHeight="1" hidden="1">
      <c r="A436" s="61"/>
      <c r="B436" s="51"/>
      <c r="C436" s="51"/>
      <c r="D436" s="51"/>
      <c r="E436" s="161"/>
      <c r="F436" s="51"/>
      <c r="G436" s="51"/>
      <c r="H436" s="51"/>
      <c r="I436" s="53"/>
      <c r="J436" s="53"/>
      <c r="K436" s="53"/>
      <c r="L436" s="53"/>
      <c r="M436" s="53"/>
      <c r="N436" s="35"/>
    </row>
    <row r="437" spans="1:14" s="36" customFormat="1" ht="15.75" customHeight="1" hidden="1">
      <c r="A437" s="61"/>
      <c r="B437" s="51"/>
      <c r="C437" s="51"/>
      <c r="D437" s="51"/>
      <c r="E437" s="161"/>
      <c r="F437" s="51"/>
      <c r="G437" s="51"/>
      <c r="H437" s="51"/>
      <c r="I437" s="53"/>
      <c r="J437" s="53"/>
      <c r="K437" s="53"/>
      <c r="L437" s="53"/>
      <c r="M437" s="53"/>
      <c r="N437" s="35"/>
    </row>
    <row r="438" spans="1:14" s="36" customFormat="1" ht="15.75" customHeight="1" hidden="1">
      <c r="A438" s="61"/>
      <c r="B438" s="51"/>
      <c r="C438" s="51"/>
      <c r="D438" s="51"/>
      <c r="E438" s="161"/>
      <c r="F438" s="51"/>
      <c r="G438" s="51"/>
      <c r="H438" s="51"/>
      <c r="I438" s="53"/>
      <c r="J438" s="53"/>
      <c r="K438" s="53"/>
      <c r="L438" s="53"/>
      <c r="M438" s="53"/>
      <c r="N438" s="35"/>
    </row>
    <row r="439" spans="1:14" s="36" customFormat="1" ht="15.75" customHeight="1" hidden="1">
      <c r="A439" s="61"/>
      <c r="B439" s="51"/>
      <c r="C439" s="51"/>
      <c r="D439" s="51"/>
      <c r="E439" s="161"/>
      <c r="F439" s="51"/>
      <c r="G439" s="51"/>
      <c r="H439" s="51"/>
      <c r="I439" s="53"/>
      <c r="J439" s="53"/>
      <c r="K439" s="53"/>
      <c r="L439" s="53"/>
      <c r="M439" s="53"/>
      <c r="N439" s="35"/>
    </row>
    <row r="440" spans="1:14" s="36" customFormat="1" ht="15.75" customHeight="1" hidden="1">
      <c r="A440" s="61"/>
      <c r="B440" s="51"/>
      <c r="C440" s="51"/>
      <c r="D440" s="51"/>
      <c r="E440" s="161"/>
      <c r="F440" s="51"/>
      <c r="G440" s="51"/>
      <c r="H440" s="51"/>
      <c r="I440" s="53"/>
      <c r="J440" s="53"/>
      <c r="K440" s="53"/>
      <c r="L440" s="53"/>
      <c r="M440" s="53"/>
      <c r="N440" s="35"/>
    </row>
    <row r="441" spans="1:14" s="36" customFormat="1" ht="15.75" customHeight="1" hidden="1">
      <c r="A441" s="61"/>
      <c r="B441" s="51"/>
      <c r="C441" s="51"/>
      <c r="D441" s="51"/>
      <c r="E441" s="161"/>
      <c r="F441" s="51"/>
      <c r="G441" s="51"/>
      <c r="H441" s="51"/>
      <c r="I441" s="53"/>
      <c r="J441" s="53"/>
      <c r="K441" s="53"/>
      <c r="L441" s="53"/>
      <c r="M441" s="53"/>
      <c r="N441" s="35"/>
    </row>
    <row r="442" spans="1:14" s="36" customFormat="1" ht="15.75" customHeight="1">
      <c r="A442" s="61"/>
      <c r="B442" s="51"/>
      <c r="C442" s="51"/>
      <c r="D442" s="51"/>
      <c r="E442" s="161"/>
      <c r="F442" s="51"/>
      <c r="G442" s="51"/>
      <c r="H442" s="51"/>
      <c r="I442" s="53"/>
      <c r="J442" s="53"/>
      <c r="K442" s="53"/>
      <c r="L442" s="53"/>
      <c r="M442" s="53"/>
      <c r="N442" s="35"/>
    </row>
    <row r="443" spans="1:14" s="36" customFormat="1" ht="15.75" customHeight="1">
      <c r="A443" s="61"/>
      <c r="B443" s="51"/>
      <c r="C443" s="51"/>
      <c r="D443" s="51"/>
      <c r="E443" s="161"/>
      <c r="F443" s="51"/>
      <c r="G443" s="51"/>
      <c r="H443" s="51"/>
      <c r="I443" s="53"/>
      <c r="J443" s="53"/>
      <c r="K443" s="53"/>
      <c r="L443" s="53"/>
      <c r="M443" s="53"/>
      <c r="N443" s="35"/>
    </row>
    <row r="444" spans="1:14" s="36" customFormat="1" ht="15.75" customHeight="1">
      <c r="A444" s="61"/>
      <c r="B444" s="51"/>
      <c r="C444" s="51"/>
      <c r="D444" s="51"/>
      <c r="E444" s="161"/>
      <c r="F444" s="51"/>
      <c r="G444" s="51"/>
      <c r="H444" s="51"/>
      <c r="I444" s="53"/>
      <c r="J444" s="53"/>
      <c r="K444" s="53"/>
      <c r="L444" s="53"/>
      <c r="M444" s="53"/>
      <c r="N444" s="35"/>
    </row>
    <row r="445" spans="1:14" s="36" customFormat="1" ht="15.75" customHeight="1">
      <c r="A445" s="61"/>
      <c r="B445" s="51"/>
      <c r="C445" s="51"/>
      <c r="D445" s="51"/>
      <c r="E445" s="161"/>
      <c r="F445" s="51"/>
      <c r="G445" s="51"/>
      <c r="H445" s="51"/>
      <c r="I445" s="53"/>
      <c r="J445" s="53"/>
      <c r="K445" s="53"/>
      <c r="L445" s="53"/>
      <c r="M445" s="53"/>
      <c r="N445" s="35"/>
    </row>
    <row r="446" spans="1:14" s="36" customFormat="1" ht="15.75" customHeight="1">
      <c r="A446" s="61"/>
      <c r="B446" s="51"/>
      <c r="C446" s="51"/>
      <c r="D446" s="51"/>
      <c r="E446" s="161"/>
      <c r="F446" s="51"/>
      <c r="G446" s="51"/>
      <c r="H446" s="51"/>
      <c r="I446" s="53"/>
      <c r="J446" s="53"/>
      <c r="K446" s="53"/>
      <c r="L446" s="53"/>
      <c r="M446" s="53"/>
      <c r="N446" s="35"/>
    </row>
    <row r="447" spans="1:14" s="36" customFormat="1" ht="15.75" customHeight="1">
      <c r="A447" s="61"/>
      <c r="B447" s="51"/>
      <c r="C447" s="51"/>
      <c r="D447" s="51"/>
      <c r="E447" s="161"/>
      <c r="F447" s="51"/>
      <c r="G447" s="51"/>
      <c r="H447" s="51"/>
      <c r="I447" s="53"/>
      <c r="J447" s="53"/>
      <c r="K447" s="53"/>
      <c r="L447" s="53"/>
      <c r="M447" s="53"/>
      <c r="N447" s="35"/>
    </row>
    <row r="448" spans="1:14" s="36" customFormat="1" ht="30" customHeight="1">
      <c r="A448" s="116" t="s">
        <v>274</v>
      </c>
      <c r="B448" s="186" t="s">
        <v>508</v>
      </c>
      <c r="C448" s="38"/>
      <c r="D448" s="38"/>
      <c r="E448" s="38"/>
      <c r="F448" s="38"/>
      <c r="G448" s="187"/>
      <c r="H448" s="38"/>
      <c r="I448" s="34"/>
      <c r="J448" s="34"/>
      <c r="K448" s="34"/>
      <c r="L448" s="34"/>
      <c r="M448" s="34"/>
      <c r="N448" s="35"/>
    </row>
    <row r="449" spans="1:14" s="36" customFormat="1" ht="19.5" customHeight="1">
      <c r="A449" s="116"/>
      <c r="B449" s="186"/>
      <c r="C449" s="38"/>
      <c r="D449" s="38"/>
      <c r="F449" s="775"/>
      <c r="G449" s="774" t="s">
        <v>937</v>
      </c>
      <c r="H449" s="774"/>
      <c r="I449" s="774"/>
      <c r="J449" s="776"/>
      <c r="K449" s="773" t="s">
        <v>930</v>
      </c>
      <c r="L449" s="773"/>
      <c r="M449" s="773"/>
      <c r="N449" s="35"/>
    </row>
    <row r="450" spans="1:14" s="36" customFormat="1" ht="19.5" customHeight="1">
      <c r="A450" s="116"/>
      <c r="B450" s="186"/>
      <c r="C450" s="38"/>
      <c r="D450" s="38"/>
      <c r="F450" s="101"/>
      <c r="G450" s="188" t="s">
        <v>509</v>
      </c>
      <c r="H450" s="189"/>
      <c r="I450" s="188" t="s">
        <v>406</v>
      </c>
      <c r="J450" s="101"/>
      <c r="K450" s="188" t="s">
        <v>509</v>
      </c>
      <c r="L450" s="188"/>
      <c r="M450" s="188" t="s">
        <v>406</v>
      </c>
      <c r="N450" s="35"/>
    </row>
    <row r="451" spans="1:14" s="75" customFormat="1" ht="15.75" customHeight="1">
      <c r="A451" s="116"/>
      <c r="B451" s="33" t="s">
        <v>510</v>
      </c>
      <c r="C451" s="33"/>
      <c r="D451" s="33"/>
      <c r="F451" s="190"/>
      <c r="G451" s="190"/>
      <c r="H451" s="190"/>
      <c r="I451" s="190">
        <f>SUM(I452:I453)</f>
        <v>55956355442</v>
      </c>
      <c r="J451" s="190"/>
      <c r="K451" s="190"/>
      <c r="L451" s="190"/>
      <c r="M451" s="190">
        <f>SUM(M452:M453)</f>
        <v>47701264061</v>
      </c>
      <c r="N451" s="191"/>
    </row>
    <row r="452" spans="1:13" s="196" customFormat="1" ht="34.5" customHeight="1">
      <c r="A452" s="192" t="s">
        <v>511</v>
      </c>
      <c r="B452" s="726" t="s">
        <v>512</v>
      </c>
      <c r="C452" s="726"/>
      <c r="D452" s="33"/>
      <c r="F452" s="194"/>
      <c r="G452" s="193">
        <v>1</v>
      </c>
      <c r="H452" s="190"/>
      <c r="I452" s="16">
        <f>2292000000</f>
        <v>2292000000</v>
      </c>
      <c r="J452" s="194"/>
      <c r="K452" s="195"/>
      <c r="L452" s="195"/>
      <c r="M452" s="16"/>
    </row>
    <row r="453" spans="1:14" s="196" customFormat="1" ht="34.5" customHeight="1">
      <c r="A453" s="192" t="s">
        <v>513</v>
      </c>
      <c r="B453" s="726" t="s">
        <v>514</v>
      </c>
      <c r="C453" s="726"/>
      <c r="D453" s="33"/>
      <c r="F453" s="194"/>
      <c r="G453" s="193">
        <v>1</v>
      </c>
      <c r="H453" s="190"/>
      <c r="I453" s="16">
        <v>53664355442</v>
      </c>
      <c r="J453" s="194"/>
      <c r="K453" s="193">
        <v>1</v>
      </c>
      <c r="L453" s="193"/>
      <c r="M453" s="16">
        <v>47701264061</v>
      </c>
      <c r="N453" s="197"/>
    </row>
    <row r="454" spans="1:13" s="75" customFormat="1" ht="15.75" customHeight="1" hidden="1">
      <c r="A454" s="192"/>
      <c r="B454" s="33" t="s">
        <v>515</v>
      </c>
      <c r="C454" s="33"/>
      <c r="D454" s="33"/>
      <c r="F454" s="194"/>
      <c r="G454" s="194">
        <f>G455+G457+G459+G460+G461</f>
        <v>0</v>
      </c>
      <c r="H454" s="190"/>
      <c r="I454" s="190">
        <f>I455+I457+I459+I460+I461</f>
        <v>0</v>
      </c>
      <c r="J454" s="18"/>
      <c r="K454" s="190">
        <f>K455+K457+K459+K460+K461</f>
        <v>0</v>
      </c>
      <c r="L454" s="190"/>
      <c r="M454" s="190">
        <f>M455+M457+M459+M460+M461</f>
        <v>0</v>
      </c>
    </row>
    <row r="455" spans="1:14" s="36" customFormat="1" ht="15.75" customHeight="1" hidden="1">
      <c r="A455" s="192"/>
      <c r="B455" s="198"/>
      <c r="C455" s="38" t="s">
        <v>516</v>
      </c>
      <c r="D455" s="38"/>
      <c r="F455" s="199"/>
      <c r="G455" s="199"/>
      <c r="H455" s="200"/>
      <c r="I455" s="200"/>
      <c r="J455" s="30"/>
      <c r="K455" s="30"/>
      <c r="L455" s="30"/>
      <c r="M455" s="30"/>
      <c r="N455" s="35"/>
    </row>
    <row r="456" spans="1:13" s="62" customFormat="1" ht="15.75" customHeight="1" hidden="1">
      <c r="A456" s="201"/>
      <c r="B456" s="202"/>
      <c r="C456" s="203" t="s">
        <v>517</v>
      </c>
      <c r="D456" s="51"/>
      <c r="F456" s="199"/>
      <c r="G456" s="199"/>
      <c r="H456" s="200"/>
      <c r="I456" s="200"/>
      <c r="J456" s="30"/>
      <c r="K456" s="30"/>
      <c r="L456" s="30"/>
      <c r="M456" s="30"/>
    </row>
    <row r="457" spans="1:14" s="36" customFormat="1" ht="15.75" customHeight="1" hidden="1">
      <c r="A457" s="192"/>
      <c r="B457" s="198"/>
      <c r="C457" s="38" t="s">
        <v>518</v>
      </c>
      <c r="D457" s="38"/>
      <c r="F457" s="199"/>
      <c r="G457" s="199"/>
      <c r="H457" s="200"/>
      <c r="I457" s="200"/>
      <c r="J457" s="30"/>
      <c r="K457" s="30"/>
      <c r="L457" s="30"/>
      <c r="M457" s="30"/>
      <c r="N457" s="35"/>
    </row>
    <row r="458" spans="1:14" s="36" customFormat="1" ht="15.75" customHeight="1" hidden="1">
      <c r="A458" s="192"/>
      <c r="B458" s="198"/>
      <c r="C458" s="203" t="s">
        <v>519</v>
      </c>
      <c r="D458" s="38"/>
      <c r="F458" s="199"/>
      <c r="G458" s="199"/>
      <c r="H458" s="200"/>
      <c r="I458" s="200"/>
      <c r="J458" s="30"/>
      <c r="K458" s="30"/>
      <c r="L458" s="30"/>
      <c r="M458" s="30"/>
      <c r="N458" s="35"/>
    </row>
    <row r="459" spans="1:14" s="36" customFormat="1" ht="15.75" customHeight="1" hidden="1">
      <c r="A459" s="192"/>
      <c r="B459" s="198"/>
      <c r="C459" s="38" t="s">
        <v>520</v>
      </c>
      <c r="D459" s="38"/>
      <c r="F459" s="199"/>
      <c r="G459" s="199"/>
      <c r="H459" s="200"/>
      <c r="I459" s="200"/>
      <c r="J459" s="30"/>
      <c r="K459" s="30"/>
      <c r="L459" s="30"/>
      <c r="M459" s="30"/>
      <c r="N459" s="35"/>
    </row>
    <row r="460" spans="1:14" s="36" customFormat="1" ht="15.75" customHeight="1" hidden="1">
      <c r="A460" s="192"/>
      <c r="B460" s="198"/>
      <c r="C460" s="38" t="s">
        <v>521</v>
      </c>
      <c r="D460" s="38"/>
      <c r="F460" s="199"/>
      <c r="G460" s="199"/>
      <c r="H460" s="200"/>
      <c r="I460" s="200"/>
      <c r="J460" s="30"/>
      <c r="K460" s="30"/>
      <c r="L460" s="30"/>
      <c r="M460" s="30"/>
      <c r="N460" s="35"/>
    </row>
    <row r="461" spans="1:14" s="36" customFormat="1" ht="15.75" customHeight="1" hidden="1">
      <c r="A461" s="192"/>
      <c r="B461" s="198"/>
      <c r="C461" s="38" t="s">
        <v>91</v>
      </c>
      <c r="D461" s="38"/>
      <c r="F461" s="199"/>
      <c r="G461" s="199"/>
      <c r="H461" s="200"/>
      <c r="I461" s="200"/>
      <c r="J461" s="30"/>
      <c r="K461" s="30"/>
      <c r="L461" s="30"/>
      <c r="M461" s="30"/>
      <c r="N461" s="35"/>
    </row>
    <row r="462" spans="1:14" s="75" customFormat="1" ht="30" customHeight="1">
      <c r="A462" s="192" t="s">
        <v>522</v>
      </c>
      <c r="B462" s="738" t="s">
        <v>523</v>
      </c>
      <c r="C462" s="738"/>
      <c r="D462" s="33"/>
      <c r="F462" s="194"/>
      <c r="G462" s="194"/>
      <c r="H462" s="190"/>
      <c r="I462" s="190">
        <f>'[1]CDKT '!I68</f>
        <v>-9808044643.18</v>
      </c>
      <c r="J462" s="18"/>
      <c r="K462" s="18"/>
      <c r="L462" s="18"/>
      <c r="M462" s="18">
        <f>'[2]CDKT '!K68</f>
        <v>-6952214777.28</v>
      </c>
      <c r="N462" s="75" t="s">
        <v>524</v>
      </c>
    </row>
    <row r="463" spans="1:15" s="36" customFormat="1" ht="24.75" customHeight="1" thickBot="1">
      <c r="A463" s="61"/>
      <c r="B463" s="33"/>
      <c r="C463" s="33" t="s">
        <v>34</v>
      </c>
      <c r="D463" s="51"/>
      <c r="F463" s="18"/>
      <c r="G463" s="204"/>
      <c r="H463" s="163"/>
      <c r="I463" s="93">
        <f>I462+I451</f>
        <v>46148310798.82</v>
      </c>
      <c r="J463" s="18"/>
      <c r="K463" s="204"/>
      <c r="L463" s="204"/>
      <c r="M463" s="93">
        <f>M462+M451</f>
        <v>40749049283.72</v>
      </c>
      <c r="N463" s="95">
        <f>I463-'[1]CDKT '!I64</f>
        <v>290000000</v>
      </c>
      <c r="O463" s="95">
        <f>M463-'[1]CDKT '!K64</f>
        <v>0</v>
      </c>
    </row>
    <row r="464" spans="1:15" s="36" customFormat="1" ht="20.25" customHeight="1" thickTop="1">
      <c r="A464" s="61"/>
      <c r="B464" s="33" t="s">
        <v>413</v>
      </c>
      <c r="C464" s="33"/>
      <c r="D464" s="51"/>
      <c r="E464" s="51"/>
      <c r="F464" s="51"/>
      <c r="G464" s="51"/>
      <c r="H464" s="51"/>
      <c r="I464" s="34"/>
      <c r="J464" s="34"/>
      <c r="K464" s="34"/>
      <c r="L464" s="34"/>
      <c r="M464" s="34"/>
      <c r="N464" s="95"/>
      <c r="O464" s="95"/>
    </row>
    <row r="465" spans="1:15" s="36" customFormat="1" ht="60" customHeight="1">
      <c r="A465" s="61"/>
      <c r="B465" s="734" t="s">
        <v>525</v>
      </c>
      <c r="C465" s="734"/>
      <c r="D465" s="734"/>
      <c r="E465" s="734"/>
      <c r="F465" s="734"/>
      <c r="G465" s="734"/>
      <c r="H465" s="734"/>
      <c r="I465" s="734"/>
      <c r="J465" s="734"/>
      <c r="K465" s="734"/>
      <c r="L465" s="734"/>
      <c r="M465" s="734"/>
      <c r="N465" s="95"/>
      <c r="O465" s="95"/>
    </row>
    <row r="466" spans="1:15" s="36" customFormat="1" ht="36" customHeight="1">
      <c r="A466" s="61"/>
      <c r="B466" s="734" t="s">
        <v>526</v>
      </c>
      <c r="C466" s="734"/>
      <c r="D466" s="734"/>
      <c r="E466" s="734"/>
      <c r="F466" s="734"/>
      <c r="G466" s="734"/>
      <c r="H466" s="734"/>
      <c r="I466" s="734"/>
      <c r="J466" s="734"/>
      <c r="K466" s="734"/>
      <c r="L466" s="734"/>
      <c r="M466" s="734"/>
      <c r="N466" s="95"/>
      <c r="O466" s="95"/>
    </row>
    <row r="467" spans="1:15" s="36" customFormat="1" ht="19.5" customHeight="1">
      <c r="A467" s="61"/>
      <c r="B467" s="734" t="s">
        <v>527</v>
      </c>
      <c r="C467" s="734"/>
      <c r="D467" s="734"/>
      <c r="E467" s="734"/>
      <c r="F467" s="734"/>
      <c r="G467" s="734"/>
      <c r="H467" s="734"/>
      <c r="I467" s="734"/>
      <c r="J467" s="734"/>
      <c r="K467" s="734"/>
      <c r="L467" s="205"/>
      <c r="M467" s="205"/>
      <c r="N467" s="95"/>
      <c r="O467" s="95"/>
    </row>
    <row r="468" spans="1:14" s="36" customFormat="1" ht="30" customHeight="1" hidden="1">
      <c r="A468" s="116" t="s">
        <v>281</v>
      </c>
      <c r="B468" s="117" t="s">
        <v>528</v>
      </c>
      <c r="C468" s="38"/>
      <c r="D468" s="38"/>
      <c r="E468" s="38"/>
      <c r="F468" s="38"/>
      <c r="G468" s="38"/>
      <c r="H468" s="38"/>
      <c r="I468" s="115" t="str">
        <f>'[1]TTC'!D14</f>
        <v>30/09/2012</v>
      </c>
      <c r="J468" s="115"/>
      <c r="K468" s="115" t="str">
        <f>'[1]TTC'!D13</f>
        <v>01/07/2012</v>
      </c>
      <c r="L468" s="115"/>
      <c r="M468" s="115"/>
      <c r="N468" s="35"/>
    </row>
    <row r="469" spans="1:15" s="36" customFormat="1" ht="15.75" customHeight="1" hidden="1">
      <c r="A469" s="32"/>
      <c r="B469" s="33" t="s">
        <v>102</v>
      </c>
      <c r="C469" s="33"/>
      <c r="D469" s="33"/>
      <c r="E469" s="33"/>
      <c r="F469" s="33"/>
      <c r="G469" s="33"/>
      <c r="H469" s="33"/>
      <c r="I469" s="18">
        <f>SUM(I470:I475)</f>
        <v>0</v>
      </c>
      <c r="J469" s="18"/>
      <c r="K469" s="18">
        <f>SUM(K470:K475)</f>
        <v>0</v>
      </c>
      <c r="L469" s="18"/>
      <c r="M469" s="18"/>
      <c r="N469" s="95">
        <f>I469-'[1]CDKT '!I70</f>
        <v>0</v>
      </c>
      <c r="O469" s="95">
        <f>K469-'[1]CDKT '!K70</f>
        <v>0</v>
      </c>
    </row>
    <row r="470" spans="1:14" s="36" customFormat="1" ht="15.75" customHeight="1" hidden="1">
      <c r="A470" s="61"/>
      <c r="B470" s="51"/>
      <c r="C470" s="80" t="s">
        <v>529</v>
      </c>
      <c r="D470" s="51"/>
      <c r="E470" s="51"/>
      <c r="F470" s="51"/>
      <c r="G470" s="51"/>
      <c r="H470" s="51"/>
      <c r="I470" s="89"/>
      <c r="J470" s="89"/>
      <c r="K470" s="89"/>
      <c r="L470" s="89"/>
      <c r="M470" s="89"/>
      <c r="N470" s="35"/>
    </row>
    <row r="471" spans="1:14" s="36" customFormat="1" ht="15.75" customHeight="1" hidden="1">
      <c r="A471" s="61"/>
      <c r="B471" s="51"/>
      <c r="C471" s="80" t="s">
        <v>530</v>
      </c>
      <c r="D471" s="51"/>
      <c r="E471" s="51"/>
      <c r="F471" s="51"/>
      <c r="G471" s="51"/>
      <c r="H471" s="51"/>
      <c r="I471" s="89"/>
      <c r="J471" s="89"/>
      <c r="K471" s="89"/>
      <c r="L471" s="89"/>
      <c r="M471" s="89"/>
      <c r="N471" s="35"/>
    </row>
    <row r="472" spans="1:14" s="36" customFormat="1" ht="15.75" customHeight="1" hidden="1">
      <c r="A472" s="61"/>
      <c r="B472" s="51"/>
      <c r="C472" s="80" t="s">
        <v>531</v>
      </c>
      <c r="D472" s="51"/>
      <c r="E472" s="51"/>
      <c r="F472" s="51"/>
      <c r="G472" s="51"/>
      <c r="H472" s="51"/>
      <c r="I472" s="89"/>
      <c r="J472" s="89"/>
      <c r="K472" s="89"/>
      <c r="L472" s="89"/>
      <c r="M472" s="89"/>
      <c r="N472" s="35"/>
    </row>
    <row r="473" spans="1:14" s="36" customFormat="1" ht="15.75" customHeight="1" hidden="1">
      <c r="A473" s="61"/>
      <c r="B473" s="51"/>
      <c r="C473" s="80" t="s">
        <v>532</v>
      </c>
      <c r="D473" s="51"/>
      <c r="E473" s="51"/>
      <c r="F473" s="51"/>
      <c r="G473" s="51"/>
      <c r="H473" s="51"/>
      <c r="I473" s="89"/>
      <c r="J473" s="89"/>
      <c r="K473" s="89"/>
      <c r="L473" s="89"/>
      <c r="M473" s="89"/>
      <c r="N473" s="35"/>
    </row>
    <row r="474" spans="1:14" s="36" customFormat="1" ht="15.75" customHeight="1" hidden="1">
      <c r="A474" s="61"/>
      <c r="B474" s="51"/>
      <c r="C474" s="80" t="s">
        <v>533</v>
      </c>
      <c r="D474" s="51"/>
      <c r="E474" s="51"/>
      <c r="F474" s="51"/>
      <c r="G474" s="51"/>
      <c r="H474" s="51"/>
      <c r="I474" s="89"/>
      <c r="J474" s="89"/>
      <c r="K474" s="89"/>
      <c r="L474" s="89"/>
      <c r="M474" s="89"/>
      <c r="N474" s="35"/>
    </row>
    <row r="475" spans="1:14" s="36" customFormat="1" ht="15.75" customHeight="1" hidden="1">
      <c r="A475" s="61"/>
      <c r="B475" s="51"/>
      <c r="C475" s="185" t="s">
        <v>24</v>
      </c>
      <c r="D475" s="51"/>
      <c r="E475" s="51"/>
      <c r="F475" s="51"/>
      <c r="G475" s="51"/>
      <c r="H475" s="51"/>
      <c r="I475" s="89"/>
      <c r="J475" s="89"/>
      <c r="K475" s="89"/>
      <c r="L475" s="89"/>
      <c r="M475" s="89"/>
      <c r="N475" s="35"/>
    </row>
    <row r="476" spans="1:15" s="36" customFormat="1" ht="15.75" customHeight="1" hidden="1">
      <c r="A476" s="32"/>
      <c r="B476" s="33" t="s">
        <v>70</v>
      </c>
      <c r="C476" s="33"/>
      <c r="D476" s="33"/>
      <c r="E476" s="33"/>
      <c r="F476" s="33"/>
      <c r="G476" s="33"/>
      <c r="H476" s="33"/>
      <c r="I476" s="18">
        <f>I477</f>
        <v>0</v>
      </c>
      <c r="J476" s="18"/>
      <c r="K476" s="18">
        <f>K477</f>
        <v>0</v>
      </c>
      <c r="L476" s="18"/>
      <c r="M476" s="18"/>
      <c r="N476" s="95">
        <f>I476-'[1]CDKT '!I72</f>
        <v>0</v>
      </c>
      <c r="O476" s="95">
        <f>K476-'[1]CDKT '!K72</f>
        <v>0</v>
      </c>
    </row>
    <row r="477" spans="1:14" s="36" customFormat="1" ht="15.75" customHeight="1" hidden="1">
      <c r="A477" s="49"/>
      <c r="B477" s="38"/>
      <c r="C477" s="38" t="s">
        <v>534</v>
      </c>
      <c r="D477" s="38"/>
      <c r="E477" s="38"/>
      <c r="F477" s="38"/>
      <c r="G477" s="38"/>
      <c r="H477" s="38"/>
      <c r="I477" s="30"/>
      <c r="J477" s="30"/>
      <c r="K477" s="30"/>
      <c r="L477" s="30"/>
      <c r="M477" s="30"/>
      <c r="N477" s="35"/>
    </row>
    <row r="478" spans="1:13" s="62" customFormat="1" ht="15.75" customHeight="1" hidden="1">
      <c r="A478" s="61"/>
      <c r="B478" s="51"/>
      <c r="C478" s="206" t="s">
        <v>535</v>
      </c>
      <c r="D478" s="31"/>
      <c r="E478" s="31"/>
      <c r="F478" s="31"/>
      <c r="G478" s="31"/>
      <c r="H478" s="31"/>
      <c r="I478" s="155"/>
      <c r="J478" s="155"/>
      <c r="K478" s="155"/>
      <c r="L478" s="155"/>
      <c r="M478" s="155"/>
    </row>
    <row r="479" spans="1:15" s="36" customFormat="1" ht="21" customHeight="1" hidden="1">
      <c r="A479" s="61"/>
      <c r="B479" s="33"/>
      <c r="C479" s="33" t="s">
        <v>34</v>
      </c>
      <c r="D479" s="51"/>
      <c r="E479" s="51"/>
      <c r="F479" s="51"/>
      <c r="G479" s="51"/>
      <c r="H479" s="51"/>
      <c r="I479" s="93">
        <f>I476+I469</f>
        <v>0</v>
      </c>
      <c r="J479" s="18"/>
      <c r="K479" s="93">
        <f>K476+K469</f>
        <v>0</v>
      </c>
      <c r="L479" s="18"/>
      <c r="M479" s="18"/>
      <c r="N479" s="95">
        <f>I479-'[1]CDKT '!I70-'[1]CDKT '!I72</f>
        <v>0</v>
      </c>
      <c r="O479" s="95">
        <f>K479-'[1]CDKT '!K70-'[1]CDKT '!K72</f>
        <v>0</v>
      </c>
    </row>
    <row r="480" spans="1:14" s="36" customFormat="1" ht="30" customHeight="1">
      <c r="A480" s="116" t="s">
        <v>536</v>
      </c>
      <c r="B480" s="117" t="s">
        <v>74</v>
      </c>
      <c r="C480" s="38"/>
      <c r="D480" s="38"/>
      <c r="E480" s="38"/>
      <c r="F480" s="38"/>
      <c r="G480" s="38"/>
      <c r="H480" s="38"/>
      <c r="J480" s="327"/>
      <c r="K480" s="327" t="s">
        <v>937</v>
      </c>
      <c r="L480" s="327"/>
      <c r="M480" s="327" t="s">
        <v>930</v>
      </c>
      <c r="N480" s="35"/>
    </row>
    <row r="481" spans="1:13" s="35" customFormat="1" ht="21.75" customHeight="1">
      <c r="A481" s="49"/>
      <c r="B481" s="38" t="s">
        <v>537</v>
      </c>
      <c r="C481" s="38"/>
      <c r="D481" s="38"/>
      <c r="E481" s="38"/>
      <c r="F481" s="38"/>
      <c r="G481" s="38"/>
      <c r="H481" s="38"/>
      <c r="J481" s="30"/>
      <c r="K481" s="30">
        <f>K482+K485</f>
        <v>46284787729</v>
      </c>
      <c r="L481" s="30"/>
      <c r="M481" s="30">
        <f>M482+M485</f>
        <v>26302628798</v>
      </c>
    </row>
    <row r="482" spans="1:13" s="35" customFormat="1" ht="15.75" customHeight="1">
      <c r="A482" s="49"/>
      <c r="B482" s="38"/>
      <c r="C482" s="207" t="s">
        <v>538</v>
      </c>
      <c r="D482" s="38"/>
      <c r="E482" s="38"/>
      <c r="F482" s="38"/>
      <c r="G482" s="38"/>
      <c r="H482" s="38"/>
      <c r="J482" s="30"/>
      <c r="K482" s="30">
        <f>SUM(K483:K484)</f>
        <v>43461289193</v>
      </c>
      <c r="L482" s="30"/>
      <c r="M482" s="30">
        <f>SUM(M483:M484)</f>
        <v>26302628798</v>
      </c>
    </row>
    <row r="483" spans="1:13" s="62" customFormat="1" ht="15.75" customHeight="1">
      <c r="A483" s="61"/>
      <c r="B483" s="51"/>
      <c r="C483" s="208" t="s">
        <v>539</v>
      </c>
      <c r="D483" s="51"/>
      <c r="E483" s="51"/>
      <c r="F483" s="51"/>
      <c r="G483" s="51"/>
      <c r="H483" s="51"/>
      <c r="J483" s="89"/>
      <c r="K483" s="87">
        <f>43155942131+305347062</f>
        <v>43461289193</v>
      </c>
      <c r="L483" s="87"/>
      <c r="M483" s="89">
        <f>24977759344+9908516954-8583647500</f>
        <v>26302628798</v>
      </c>
    </row>
    <row r="484" spans="1:13" s="62" customFormat="1" ht="15.75" customHeight="1" hidden="1">
      <c r="A484" s="61"/>
      <c r="B484" s="51"/>
      <c r="C484" s="208" t="s">
        <v>540</v>
      </c>
      <c r="D484" s="51"/>
      <c r="E484" s="51"/>
      <c r="F484" s="51"/>
      <c r="G484" s="89"/>
      <c r="H484" s="51"/>
      <c r="J484" s="89"/>
      <c r="K484" s="89"/>
      <c r="L484" s="89"/>
      <c r="M484" s="89"/>
    </row>
    <row r="485" spans="1:13" s="35" customFormat="1" ht="15.75" customHeight="1">
      <c r="A485" s="49"/>
      <c r="B485" s="38"/>
      <c r="C485" s="207" t="s">
        <v>941</v>
      </c>
      <c r="D485" s="38"/>
      <c r="E485" s="38"/>
      <c r="F485" s="38"/>
      <c r="G485" s="38"/>
      <c r="H485" s="38"/>
      <c r="J485" s="30"/>
      <c r="K485" s="30">
        <v>2823498536</v>
      </c>
      <c r="L485" s="30"/>
      <c r="M485" s="30"/>
    </row>
    <row r="486" spans="1:14" s="62" customFormat="1" ht="15.75" customHeight="1">
      <c r="A486" s="61"/>
      <c r="B486" s="36" t="s">
        <v>105</v>
      </c>
      <c r="C486" s="63"/>
      <c r="D486" s="51"/>
      <c r="E486" s="51"/>
      <c r="F486" s="51"/>
      <c r="G486" s="51"/>
      <c r="H486" s="51"/>
      <c r="J486" s="89"/>
      <c r="K486" s="30"/>
      <c r="L486" s="30"/>
      <c r="M486" s="30">
        <v>6946200000</v>
      </c>
      <c r="N486" s="209"/>
    </row>
    <row r="487" spans="1:13" s="35" customFormat="1" ht="15.75" customHeight="1" hidden="1">
      <c r="A487" s="61"/>
      <c r="B487" s="38" t="s">
        <v>541</v>
      </c>
      <c r="C487" s="51"/>
      <c r="D487" s="51"/>
      <c r="E487" s="51"/>
      <c r="F487" s="51"/>
      <c r="G487" s="51"/>
      <c r="H487" s="51"/>
      <c r="J487" s="89"/>
      <c r="K487" s="89"/>
      <c r="L487" s="89"/>
      <c r="M487" s="89"/>
    </row>
    <row r="488" spans="1:15" s="36" customFormat="1" ht="21" customHeight="1" thickBot="1">
      <c r="A488" s="61"/>
      <c r="B488" s="33"/>
      <c r="C488" s="33" t="s">
        <v>34</v>
      </c>
      <c r="D488" s="51"/>
      <c r="E488" s="51"/>
      <c r="F488" s="51"/>
      <c r="G488" s="51"/>
      <c r="H488" s="51"/>
      <c r="J488" s="18"/>
      <c r="K488" s="93">
        <f>K481+K486+K487</f>
        <v>46284787729</v>
      </c>
      <c r="L488" s="93"/>
      <c r="M488" s="93">
        <f>M486+M481</f>
        <v>33248828798</v>
      </c>
      <c r="N488" s="95">
        <f>K488-'[1]CDKT '!I77</f>
        <v>5779937630</v>
      </c>
      <c r="O488" s="95">
        <f>M488-'[1]CDKT '!K77</f>
        <v>0</v>
      </c>
    </row>
    <row r="489" spans="1:15" s="36" customFormat="1" ht="21" customHeight="1" thickTop="1">
      <c r="A489" s="61"/>
      <c r="B489" s="33" t="s">
        <v>542</v>
      </c>
      <c r="C489" s="210"/>
      <c r="D489" s="210"/>
      <c r="E489" s="210"/>
      <c r="F489" s="210"/>
      <c r="G489" s="210"/>
      <c r="H489" s="125"/>
      <c r="I489" s="123"/>
      <c r="J489" s="123"/>
      <c r="K489" s="123"/>
      <c r="L489" s="123"/>
      <c r="M489" s="123"/>
      <c r="N489" s="95"/>
      <c r="O489" s="95"/>
    </row>
    <row r="490" spans="1:15" s="36" customFormat="1" ht="33.75" customHeight="1">
      <c r="A490" s="61"/>
      <c r="B490" s="211"/>
      <c r="C490" s="212" t="s">
        <v>543</v>
      </c>
      <c r="D490" s="212"/>
      <c r="F490" s="214"/>
      <c r="G490" s="213" t="s">
        <v>544</v>
      </c>
      <c r="H490" s="215"/>
      <c r="I490" s="213" t="s">
        <v>545</v>
      </c>
      <c r="J490" s="215"/>
      <c r="K490" s="213" t="s">
        <v>546</v>
      </c>
      <c r="L490" s="213"/>
      <c r="M490" s="213" t="s">
        <v>547</v>
      </c>
      <c r="N490" s="95"/>
      <c r="O490" s="95"/>
    </row>
    <row r="491" spans="1:15" s="36" customFormat="1" ht="27" customHeight="1" thickBot="1">
      <c r="A491" s="61"/>
      <c r="B491" s="211"/>
      <c r="C491" s="211" t="s">
        <v>548</v>
      </c>
      <c r="D491" s="211"/>
      <c r="F491" s="217"/>
      <c r="G491" s="216" t="s">
        <v>549</v>
      </c>
      <c r="H491" s="217"/>
      <c r="I491" s="218" t="s">
        <v>550</v>
      </c>
      <c r="J491" s="217"/>
      <c r="K491" s="219" t="s">
        <v>551</v>
      </c>
      <c r="L491" s="219"/>
      <c r="M491" s="220" t="s">
        <v>552</v>
      </c>
      <c r="N491" s="95"/>
      <c r="O491" s="95"/>
    </row>
    <row r="492" spans="1:14" s="36" customFormat="1" ht="30" customHeight="1" thickTop="1">
      <c r="A492" s="116" t="s">
        <v>298</v>
      </c>
      <c r="B492" s="33" t="s">
        <v>553</v>
      </c>
      <c r="C492" s="38"/>
      <c r="D492" s="38"/>
      <c r="E492" s="38"/>
      <c r="F492" s="38"/>
      <c r="G492" s="38"/>
      <c r="H492" s="38"/>
      <c r="J492" s="327"/>
      <c r="K492" s="327" t="s">
        <v>937</v>
      </c>
      <c r="L492" s="327"/>
      <c r="M492" s="327" t="s">
        <v>930</v>
      </c>
      <c r="N492" s="35"/>
    </row>
    <row r="493" spans="1:13" s="75" customFormat="1" ht="15.75" customHeight="1">
      <c r="A493" s="32"/>
      <c r="B493" s="38" t="s">
        <v>554</v>
      </c>
      <c r="C493" s="33"/>
      <c r="D493" s="33"/>
      <c r="E493" s="33"/>
      <c r="F493" s="33"/>
      <c r="G493" s="33"/>
      <c r="H493" s="33"/>
      <c r="J493" s="108"/>
      <c r="K493" s="87">
        <v>242951421</v>
      </c>
      <c r="L493" s="87"/>
      <c r="M493" s="30">
        <v>3168973091</v>
      </c>
    </row>
    <row r="494" spans="1:13" s="75" customFormat="1" ht="15.75" customHeight="1" hidden="1">
      <c r="A494" s="32"/>
      <c r="B494" s="38" t="s">
        <v>555</v>
      </c>
      <c r="C494" s="33"/>
      <c r="D494" s="33"/>
      <c r="E494" s="33"/>
      <c r="F494" s="33"/>
      <c r="G494" s="33"/>
      <c r="H494" s="33"/>
      <c r="J494" s="108"/>
      <c r="K494" s="30"/>
      <c r="L494" s="30"/>
      <c r="M494" s="30"/>
    </row>
    <row r="495" spans="1:15" s="75" customFormat="1" ht="15.75" customHeight="1">
      <c r="A495" s="32"/>
      <c r="B495" s="38" t="s">
        <v>556</v>
      </c>
      <c r="C495" s="33"/>
      <c r="D495" s="33"/>
      <c r="E495" s="33"/>
      <c r="F495" s="33"/>
      <c r="G495" s="33"/>
      <c r="H495" s="33"/>
      <c r="J495" s="108"/>
      <c r="K495" s="87">
        <v>4067807932</v>
      </c>
      <c r="L495" s="87"/>
      <c r="M495" s="107">
        <v>3342097237</v>
      </c>
      <c r="N495" s="111">
        <f>K495-'[1]KQKD 1'!H27</f>
        <v>3842235974</v>
      </c>
      <c r="O495" s="111"/>
    </row>
    <row r="496" spans="1:13" s="75" customFormat="1" ht="15.75" customHeight="1">
      <c r="A496" s="32"/>
      <c r="B496" s="38" t="s">
        <v>103</v>
      </c>
      <c r="C496" s="33"/>
      <c r="D496" s="33"/>
      <c r="E496" s="33"/>
      <c r="F496" s="33"/>
      <c r="G496" s="33"/>
      <c r="H496" s="33"/>
      <c r="J496" s="108"/>
      <c r="K496" s="87">
        <v>447561055</v>
      </c>
      <c r="L496" s="87"/>
      <c r="M496" s="30">
        <v>1268555826</v>
      </c>
    </row>
    <row r="497" spans="1:13" s="75" customFormat="1" ht="15.75" customHeight="1">
      <c r="A497" s="32"/>
      <c r="B497" s="38" t="s">
        <v>46</v>
      </c>
      <c r="C497" s="33"/>
      <c r="D497" s="33"/>
      <c r="E497" s="33"/>
      <c r="F497" s="33"/>
      <c r="G497" s="33"/>
      <c r="H497" s="33"/>
      <c r="J497" s="108"/>
      <c r="K497" s="87">
        <v>9231244709</v>
      </c>
      <c r="L497" s="87"/>
      <c r="M497" s="30">
        <v>7649214076</v>
      </c>
    </row>
    <row r="498" spans="1:13" s="75" customFormat="1" ht="15.75" customHeight="1" hidden="1">
      <c r="A498" s="32"/>
      <c r="B498" s="38" t="s">
        <v>557</v>
      </c>
      <c r="C498" s="33"/>
      <c r="D498" s="33"/>
      <c r="E498" s="33"/>
      <c r="F498" s="33"/>
      <c r="G498" s="33"/>
      <c r="H498" s="33"/>
      <c r="J498" s="94"/>
      <c r="K498" s="18"/>
      <c r="L498" s="18"/>
      <c r="M498" s="18"/>
    </row>
    <row r="499" spans="1:13" s="75" customFormat="1" ht="15.75" customHeight="1" hidden="1">
      <c r="A499" s="32"/>
      <c r="B499" s="38" t="s">
        <v>558</v>
      </c>
      <c r="C499" s="33"/>
      <c r="D499" s="33"/>
      <c r="E499" s="33"/>
      <c r="F499" s="33"/>
      <c r="G499" s="33"/>
      <c r="H499" s="33"/>
      <c r="J499" s="94"/>
      <c r="K499" s="18"/>
      <c r="L499" s="18"/>
      <c r="M499" s="18"/>
    </row>
    <row r="500" spans="1:13" s="75" customFormat="1" ht="15.75" customHeight="1" hidden="1">
      <c r="A500" s="32"/>
      <c r="B500" s="38" t="s">
        <v>559</v>
      </c>
      <c r="C500" s="33"/>
      <c r="D500" s="33"/>
      <c r="E500" s="33"/>
      <c r="F500" s="33"/>
      <c r="G500" s="33"/>
      <c r="H500" s="33"/>
      <c r="J500" s="94"/>
      <c r="K500" s="18"/>
      <c r="L500" s="18"/>
      <c r="M500" s="18"/>
    </row>
    <row r="501" spans="1:14" s="36" customFormat="1" ht="15.75" customHeight="1" hidden="1">
      <c r="A501" s="49"/>
      <c r="B501" s="38" t="s">
        <v>560</v>
      </c>
      <c r="C501" s="38"/>
      <c r="D501" s="38"/>
      <c r="E501" s="38"/>
      <c r="F501" s="38"/>
      <c r="G501" s="38"/>
      <c r="H501" s="38"/>
      <c r="J501" s="108"/>
      <c r="K501" s="30"/>
      <c r="L501" s="30"/>
      <c r="M501" s="30"/>
      <c r="N501" s="35"/>
    </row>
    <row r="502" spans="1:15" s="36" customFormat="1" ht="21" customHeight="1" thickBot="1">
      <c r="A502" s="61"/>
      <c r="B502" s="33"/>
      <c r="C502" s="33" t="s">
        <v>34</v>
      </c>
      <c r="D502" s="51"/>
      <c r="E502" s="51"/>
      <c r="F502" s="51"/>
      <c r="G502" s="51"/>
      <c r="H502" s="51"/>
      <c r="J502" s="94"/>
      <c r="K502" s="93">
        <f>SUM(K493:K501)</f>
        <v>13989565117</v>
      </c>
      <c r="L502" s="93"/>
      <c r="M502" s="93">
        <f>SUM(M493:M501)</f>
        <v>15428840230</v>
      </c>
      <c r="N502" s="95">
        <f>K502-'[1]CDKT '!I80</f>
        <v>-1226058458</v>
      </c>
      <c r="O502" s="95">
        <f>M502-'[1]CDKT '!K80</f>
        <v>0</v>
      </c>
    </row>
    <row r="503" spans="1:14" s="36" customFormat="1" ht="30" customHeight="1" hidden="1">
      <c r="A503" s="116" t="s">
        <v>369</v>
      </c>
      <c r="B503" s="33" t="s">
        <v>80</v>
      </c>
      <c r="C503" s="38"/>
      <c r="D503" s="38"/>
      <c r="E503" s="38"/>
      <c r="F503" s="38"/>
      <c r="G503" s="38"/>
      <c r="H503" s="38"/>
      <c r="J503" s="115"/>
      <c r="K503" s="115" t="str">
        <f>'[1]TTC'!D14</f>
        <v>30/09/2012</v>
      </c>
      <c r="L503" s="115"/>
      <c r="M503" s="115" t="str">
        <f>'[1]TTC'!D13</f>
        <v>01/07/2012</v>
      </c>
      <c r="N503" s="35"/>
    </row>
    <row r="504" spans="1:14" s="36" customFormat="1" ht="15" customHeight="1" hidden="1">
      <c r="A504" s="49"/>
      <c r="B504" s="38" t="s">
        <v>561</v>
      </c>
      <c r="C504" s="38"/>
      <c r="D504" s="38"/>
      <c r="E504" s="38"/>
      <c r="F504" s="38"/>
      <c r="G504" s="38"/>
      <c r="H504" s="38"/>
      <c r="J504" s="39"/>
      <c r="K504" s="39"/>
      <c r="L504" s="39"/>
      <c r="M504" s="39"/>
      <c r="N504" s="35"/>
    </row>
    <row r="505" spans="1:14" s="36" customFormat="1" ht="15" customHeight="1" hidden="1">
      <c r="A505" s="49"/>
      <c r="B505" s="38" t="s">
        <v>562</v>
      </c>
      <c r="C505" s="38"/>
      <c r="D505" s="38"/>
      <c r="E505" s="38"/>
      <c r="F505" s="38"/>
      <c r="G505" s="38"/>
      <c r="H505" s="38"/>
      <c r="J505" s="39"/>
      <c r="K505" s="39"/>
      <c r="L505" s="39"/>
      <c r="M505" s="39"/>
      <c r="N505" s="35"/>
    </row>
    <row r="506" spans="1:14" s="36" customFormat="1" ht="15" customHeight="1" hidden="1">
      <c r="A506" s="49"/>
      <c r="B506" s="38" t="s">
        <v>563</v>
      </c>
      <c r="C506" s="38"/>
      <c r="D506" s="38"/>
      <c r="E506" s="38"/>
      <c r="F506" s="38"/>
      <c r="G506" s="38"/>
      <c r="H506" s="38"/>
      <c r="J506" s="39"/>
      <c r="K506" s="39"/>
      <c r="L506" s="39"/>
      <c r="M506" s="39"/>
      <c r="N506" s="35"/>
    </row>
    <row r="507" spans="1:14" s="36" customFormat="1" ht="15" customHeight="1" hidden="1">
      <c r="A507" s="49"/>
      <c r="B507" s="38" t="s">
        <v>564</v>
      </c>
      <c r="C507" s="38"/>
      <c r="D507" s="38"/>
      <c r="E507" s="38"/>
      <c r="F507" s="38"/>
      <c r="G507" s="38"/>
      <c r="H507" s="38"/>
      <c r="J507" s="39"/>
      <c r="K507" s="39"/>
      <c r="L507" s="39"/>
      <c r="M507" s="39"/>
      <c r="N507" s="35"/>
    </row>
    <row r="508" spans="1:15" s="36" customFormat="1" ht="21" customHeight="1" hidden="1">
      <c r="A508" s="61"/>
      <c r="B508" s="33"/>
      <c r="C508" s="33" t="s">
        <v>34</v>
      </c>
      <c r="D508" s="51"/>
      <c r="E508" s="51"/>
      <c r="F508" s="51"/>
      <c r="G508" s="51"/>
      <c r="H508" s="51"/>
      <c r="J508" s="34"/>
      <c r="K508" s="104">
        <f>SUM(K506:K507)</f>
        <v>0</v>
      </c>
      <c r="L508" s="104"/>
      <c r="M508" s="104">
        <f>SUM(M506:M507)</f>
        <v>0</v>
      </c>
      <c r="N508" s="95">
        <f>K508-'[1]CDKT '!I95</f>
        <v>0</v>
      </c>
      <c r="O508" s="95">
        <f>M508-'[1]CDKT '!K95</f>
        <v>-272103432</v>
      </c>
    </row>
    <row r="509" spans="1:14" s="36" customFormat="1" ht="30" customHeight="1" thickTop="1">
      <c r="A509" s="116" t="s">
        <v>327</v>
      </c>
      <c r="B509" s="33" t="s">
        <v>81</v>
      </c>
      <c r="C509" s="38"/>
      <c r="D509" s="38"/>
      <c r="E509" s="38"/>
      <c r="F509" s="38"/>
      <c r="G509" s="38"/>
      <c r="H509" s="38"/>
      <c r="J509" s="327"/>
      <c r="K509" s="327" t="s">
        <v>937</v>
      </c>
      <c r="L509" s="327"/>
      <c r="M509" s="327" t="s">
        <v>930</v>
      </c>
      <c r="N509" s="35"/>
    </row>
    <row r="510" spans="1:14" s="36" customFormat="1" ht="20.25" customHeight="1" hidden="1">
      <c r="A510" s="49"/>
      <c r="B510" s="38" t="s">
        <v>565</v>
      </c>
      <c r="C510" s="38"/>
      <c r="D510" s="38"/>
      <c r="E510" s="38"/>
      <c r="F510" s="38"/>
      <c r="G510" s="38"/>
      <c r="H510" s="38"/>
      <c r="J510" s="30"/>
      <c r="K510" s="30"/>
      <c r="L510" s="30"/>
      <c r="M510" s="30"/>
      <c r="N510" s="35"/>
    </row>
    <row r="511" spans="1:14" s="36" customFormat="1" ht="15.75" customHeight="1" hidden="1">
      <c r="A511" s="49"/>
      <c r="B511" s="38" t="s">
        <v>566</v>
      </c>
      <c r="C511" s="38"/>
      <c r="D511" s="38"/>
      <c r="E511" s="38"/>
      <c r="F511" s="38"/>
      <c r="G511" s="38"/>
      <c r="H511" s="38"/>
      <c r="J511" s="30"/>
      <c r="K511" s="30"/>
      <c r="L511" s="30"/>
      <c r="M511" s="30"/>
      <c r="N511" s="35"/>
    </row>
    <row r="512" spans="1:16" s="36" customFormat="1" ht="15.75" customHeight="1" hidden="1">
      <c r="A512" s="49"/>
      <c r="B512" s="38" t="s">
        <v>567</v>
      </c>
      <c r="C512" s="38"/>
      <c r="D512" s="38"/>
      <c r="E512" s="38"/>
      <c r="F512" s="38"/>
      <c r="G512" s="38"/>
      <c r="H512" s="38"/>
      <c r="J512" s="222"/>
      <c r="K512" s="221"/>
      <c r="L512" s="221"/>
      <c r="M512" s="222"/>
      <c r="N512" s="35"/>
      <c r="P512" s="223"/>
    </row>
    <row r="513" spans="1:14" s="36" customFormat="1" ht="15.75" customHeight="1" hidden="1">
      <c r="A513" s="49"/>
      <c r="B513" s="38" t="s">
        <v>568</v>
      </c>
      <c r="C513" s="38"/>
      <c r="D513" s="38"/>
      <c r="E513" s="38"/>
      <c r="F513" s="38"/>
      <c r="G513" s="38"/>
      <c r="H513" s="38"/>
      <c r="J513" s="30"/>
      <c r="K513" s="30"/>
      <c r="L513" s="30"/>
      <c r="M513" s="30"/>
      <c r="N513" s="35"/>
    </row>
    <row r="514" spans="1:14" s="36" customFormat="1" ht="15.75" customHeight="1" hidden="1">
      <c r="A514" s="49"/>
      <c r="B514" s="38" t="s">
        <v>569</v>
      </c>
      <c r="C514" s="38"/>
      <c r="D514" s="38"/>
      <c r="E514" s="38"/>
      <c r="F514" s="38"/>
      <c r="G514" s="38"/>
      <c r="H514" s="38"/>
      <c r="J514" s="30"/>
      <c r="K514" s="30"/>
      <c r="L514" s="30"/>
      <c r="M514" s="30"/>
      <c r="N514" s="35"/>
    </row>
    <row r="515" spans="1:14" s="36" customFormat="1" ht="15.75" customHeight="1" hidden="1">
      <c r="A515" s="49"/>
      <c r="B515" s="38" t="s">
        <v>570</v>
      </c>
      <c r="C515" s="38"/>
      <c r="D515" s="38"/>
      <c r="E515" s="38"/>
      <c r="F515" s="38"/>
      <c r="G515" s="38"/>
      <c r="H515" s="38"/>
      <c r="J515" s="30"/>
      <c r="K515" s="30"/>
      <c r="L515" s="30"/>
      <c r="M515" s="30"/>
      <c r="N515" s="35"/>
    </row>
    <row r="516" spans="1:14" s="36" customFormat="1" ht="15.75" customHeight="1">
      <c r="A516" s="49"/>
      <c r="B516" s="38" t="s">
        <v>47</v>
      </c>
      <c r="C516" s="38"/>
      <c r="D516" s="38"/>
      <c r="E516" s="38"/>
      <c r="F516" s="38"/>
      <c r="G516" s="38"/>
      <c r="H516" s="38"/>
      <c r="J516" s="30"/>
      <c r="K516" s="30">
        <f>SUM(K517:K519)</f>
        <v>13839826602</v>
      </c>
      <c r="L516" s="30"/>
      <c r="M516" s="30">
        <f>SUM(M517:M519)</f>
        <v>23112935488</v>
      </c>
      <c r="N516" s="35"/>
    </row>
    <row r="517" spans="1:14" s="63" customFormat="1" ht="15.75" customHeight="1">
      <c r="A517" s="61"/>
      <c r="B517" s="51"/>
      <c r="C517" s="63" t="s">
        <v>571</v>
      </c>
      <c r="D517" s="51"/>
      <c r="E517" s="51"/>
      <c r="F517" s="51"/>
      <c r="G517" s="51"/>
      <c r="H517" s="51"/>
      <c r="J517" s="89"/>
      <c r="K517" s="87">
        <v>13837950056</v>
      </c>
      <c r="L517" s="87"/>
      <c r="M517" s="89">
        <v>19989178415</v>
      </c>
      <c r="N517" s="209"/>
    </row>
    <row r="518" spans="1:14" s="63" customFormat="1" ht="15.75" customHeight="1">
      <c r="A518" s="61"/>
      <c r="B518" s="51"/>
      <c r="C518" s="63" t="s">
        <v>572</v>
      </c>
      <c r="D518" s="51"/>
      <c r="E518" s="51"/>
      <c r="F518" s="51"/>
      <c r="G518" s="51"/>
      <c r="H518" s="51"/>
      <c r="J518" s="222"/>
      <c r="K518" s="221">
        <v>0</v>
      </c>
      <c r="L518" s="221"/>
      <c r="M518" s="224">
        <f>1101738717-22640000-289795543-360601220-187792578-52887631-46213842-1240000+500000000-303848191+1663280288</f>
        <v>2000000000</v>
      </c>
      <c r="N518" s="62"/>
    </row>
    <row r="519" spans="1:14" s="63" customFormat="1" ht="15.75" customHeight="1">
      <c r="A519" s="61"/>
      <c r="B519" s="51"/>
      <c r="C519" s="63" t="s">
        <v>104</v>
      </c>
      <c r="D519" s="51"/>
      <c r="E519" s="51"/>
      <c r="F519" s="51"/>
      <c r="G519" s="51"/>
      <c r="H519" s="51"/>
      <c r="J519" s="89"/>
      <c r="K519" s="89">
        <v>1876546</v>
      </c>
      <c r="L519" s="89"/>
      <c r="M519" s="89">
        <v>1123757073</v>
      </c>
      <c r="N519" s="62"/>
    </row>
    <row r="520" spans="1:15" s="36" customFormat="1" ht="21" customHeight="1" thickBot="1">
      <c r="A520" s="61"/>
      <c r="B520" s="33"/>
      <c r="C520" s="33" t="s">
        <v>34</v>
      </c>
      <c r="D520" s="51"/>
      <c r="E520" s="51"/>
      <c r="F520" s="51"/>
      <c r="G520" s="51"/>
      <c r="H520" s="51"/>
      <c r="J520" s="18"/>
      <c r="K520" s="93">
        <f>SUM(K515:K516)</f>
        <v>13839826602</v>
      </c>
      <c r="L520" s="93"/>
      <c r="M520" s="93">
        <f>SUM(M510:M516)</f>
        <v>23112935488</v>
      </c>
      <c r="N520" s="95">
        <f>K520-'[1]CDKT '!I85</f>
        <v>-1993691544</v>
      </c>
      <c r="O520" s="95">
        <f>M520-'[1]CDKT '!K85</f>
        <v>0</v>
      </c>
    </row>
    <row r="521" spans="1:14" s="36" customFormat="1" ht="30" customHeight="1" hidden="1">
      <c r="A521" s="116" t="s">
        <v>573</v>
      </c>
      <c r="B521" s="33" t="s">
        <v>574</v>
      </c>
      <c r="C521" s="38"/>
      <c r="D521" s="38"/>
      <c r="E521" s="38"/>
      <c r="F521" s="38"/>
      <c r="G521" s="38"/>
      <c r="H521" s="38"/>
      <c r="I521" s="115" t="str">
        <f>'[1]TTC'!D14</f>
        <v>30/09/2012</v>
      </c>
      <c r="J521" s="115"/>
      <c r="K521" s="115" t="str">
        <f>'[1]TTC'!D13</f>
        <v>01/07/2012</v>
      </c>
      <c r="L521" s="115"/>
      <c r="M521" s="115"/>
      <c r="N521" s="35"/>
    </row>
    <row r="522" spans="1:14" s="36" customFormat="1" ht="15.75" customHeight="1" hidden="1">
      <c r="A522" s="49"/>
      <c r="B522" s="38" t="s">
        <v>575</v>
      </c>
      <c r="C522" s="38"/>
      <c r="D522" s="33"/>
      <c r="E522" s="33"/>
      <c r="F522" s="33"/>
      <c r="G522" s="33"/>
      <c r="H522" s="38"/>
      <c r="I522" s="39"/>
      <c r="J522" s="39"/>
      <c r="K522" s="39"/>
      <c r="L522" s="39"/>
      <c r="M522" s="39"/>
      <c r="N522" s="35"/>
    </row>
    <row r="523" spans="1:14" s="36" customFormat="1" ht="15.75" customHeight="1" hidden="1">
      <c r="A523" s="49"/>
      <c r="B523" s="38" t="s">
        <v>576</v>
      </c>
      <c r="C523" s="38"/>
      <c r="D523" s="33"/>
      <c r="E523" s="33"/>
      <c r="F523" s="33"/>
      <c r="G523" s="33"/>
      <c r="H523" s="38"/>
      <c r="I523" s="39"/>
      <c r="J523" s="39"/>
      <c r="K523" s="39"/>
      <c r="L523" s="39"/>
      <c r="M523" s="39"/>
      <c r="N523" s="35"/>
    </row>
    <row r="524" spans="1:14" s="36" customFormat="1" ht="15.75" customHeight="1" hidden="1">
      <c r="A524" s="32"/>
      <c r="B524" s="38" t="s">
        <v>577</v>
      </c>
      <c r="C524" s="33"/>
      <c r="D524" s="33"/>
      <c r="E524" s="33"/>
      <c r="F524" s="33"/>
      <c r="G524" s="33"/>
      <c r="H524" s="38"/>
      <c r="I524" s="34"/>
      <c r="J524" s="34"/>
      <c r="K524" s="34"/>
      <c r="L524" s="34"/>
      <c r="M524" s="34"/>
      <c r="N524" s="35"/>
    </row>
    <row r="525" spans="1:15" s="36" customFormat="1" ht="21" customHeight="1" hidden="1">
      <c r="A525" s="61"/>
      <c r="B525" s="33"/>
      <c r="C525" s="33" t="s">
        <v>34</v>
      </c>
      <c r="D525" s="51"/>
      <c r="E525" s="51"/>
      <c r="F525" s="51"/>
      <c r="G525" s="51"/>
      <c r="H525" s="51"/>
      <c r="I525" s="104">
        <f>SUM(I522:I524)</f>
        <v>0</v>
      </c>
      <c r="J525" s="34"/>
      <c r="K525" s="104">
        <f>SUM(K522:K524)</f>
        <v>0</v>
      </c>
      <c r="L525" s="34"/>
      <c r="M525" s="34"/>
      <c r="N525" s="95">
        <f>I525-'[1]CDKT '!I108</f>
        <v>0</v>
      </c>
      <c r="O525" s="95">
        <f>K525-'[1]CDKT '!K108</f>
        <v>0</v>
      </c>
    </row>
    <row r="526" spans="1:14" s="36" customFormat="1" ht="30" customHeight="1" hidden="1" thickTop="1">
      <c r="A526" s="116" t="s">
        <v>578</v>
      </c>
      <c r="B526" s="33" t="s">
        <v>579</v>
      </c>
      <c r="C526" s="38"/>
      <c r="D526" s="38"/>
      <c r="E526" s="38"/>
      <c r="F526" s="38"/>
      <c r="G526" s="38"/>
      <c r="H526" s="38"/>
      <c r="I526" s="115" t="str">
        <f>'[1]TTC'!D14</f>
        <v>30/09/2012</v>
      </c>
      <c r="J526" s="115"/>
      <c r="K526" s="115" t="str">
        <f>'[1]TTC'!D13</f>
        <v>01/07/2012</v>
      </c>
      <c r="L526" s="115"/>
      <c r="M526" s="115"/>
      <c r="N526" s="35"/>
    </row>
    <row r="527" spans="1:15" s="36" customFormat="1" ht="15.75" customHeight="1" hidden="1">
      <c r="A527" s="61"/>
      <c r="B527" s="33" t="s">
        <v>580</v>
      </c>
      <c r="C527" s="33"/>
      <c r="D527" s="51"/>
      <c r="E527" s="51"/>
      <c r="F527" s="51"/>
      <c r="G527" s="51"/>
      <c r="H527" s="51"/>
      <c r="I527" s="34">
        <f>I528+I531+I532</f>
        <v>0</v>
      </c>
      <c r="J527" s="34"/>
      <c r="K527" s="34">
        <f>K528+K531+K532</f>
        <v>0</v>
      </c>
      <c r="L527" s="34"/>
      <c r="M527" s="34"/>
      <c r="N527" s="95"/>
      <c r="O527" s="95"/>
    </row>
    <row r="528" spans="1:15" s="36" customFormat="1" ht="15.75" customHeight="1" hidden="1">
      <c r="A528" s="61"/>
      <c r="B528" s="33"/>
      <c r="C528" s="38" t="s">
        <v>537</v>
      </c>
      <c r="D528" s="51"/>
      <c r="E528" s="51"/>
      <c r="F528" s="51"/>
      <c r="G528" s="51"/>
      <c r="H528" s="51"/>
      <c r="I528" s="39">
        <v>0</v>
      </c>
      <c r="J528" s="34"/>
      <c r="K528" s="39">
        <f>SUM(K529:K530)</f>
        <v>0</v>
      </c>
      <c r="L528" s="39"/>
      <c r="M528" s="39"/>
      <c r="N528" s="95"/>
      <c r="O528" s="95"/>
    </row>
    <row r="529" spans="1:15" s="62" customFormat="1" ht="15.75" customHeight="1" hidden="1">
      <c r="A529" s="61"/>
      <c r="B529" s="73"/>
      <c r="C529" s="203" t="s">
        <v>581</v>
      </c>
      <c r="D529" s="51"/>
      <c r="E529" s="51"/>
      <c r="F529" s="51"/>
      <c r="G529" s="51"/>
      <c r="H529" s="51"/>
      <c r="I529" s="74"/>
      <c r="J529" s="74"/>
      <c r="K529" s="74"/>
      <c r="L529" s="74"/>
      <c r="M529" s="74"/>
      <c r="N529" s="209"/>
      <c r="O529" s="209"/>
    </row>
    <row r="530" spans="1:15" s="62" customFormat="1" ht="15.75" customHeight="1" hidden="1">
      <c r="A530" s="61"/>
      <c r="B530" s="73"/>
      <c r="C530" s="203" t="s">
        <v>582</v>
      </c>
      <c r="D530" s="51"/>
      <c r="E530" s="51"/>
      <c r="F530" s="51"/>
      <c r="G530" s="51"/>
      <c r="H530" s="51"/>
      <c r="I530" s="74"/>
      <c r="J530" s="74"/>
      <c r="K530" s="74"/>
      <c r="L530" s="74"/>
      <c r="M530" s="74"/>
      <c r="N530" s="209"/>
      <c r="O530" s="209"/>
    </row>
    <row r="531" spans="1:15" s="36" customFormat="1" ht="15.75" customHeight="1" hidden="1">
      <c r="A531" s="61"/>
      <c r="B531" s="33"/>
      <c r="C531" s="38" t="s">
        <v>583</v>
      </c>
      <c r="D531" s="51"/>
      <c r="E531" s="51"/>
      <c r="F531" s="51"/>
      <c r="G531" s="51"/>
      <c r="H531" s="51"/>
      <c r="I531" s="34"/>
      <c r="J531" s="34"/>
      <c r="K531" s="34"/>
      <c r="L531" s="34"/>
      <c r="M531" s="34"/>
      <c r="N531" s="95"/>
      <c r="O531" s="95"/>
    </row>
    <row r="532" spans="1:15" s="36" customFormat="1" ht="15.75" customHeight="1" hidden="1">
      <c r="A532" s="61"/>
      <c r="B532" s="33"/>
      <c r="C532" s="38" t="s">
        <v>584</v>
      </c>
      <c r="D532" s="51"/>
      <c r="E532" s="51"/>
      <c r="F532" s="51"/>
      <c r="G532" s="51"/>
      <c r="H532" s="51"/>
      <c r="I532" s="34"/>
      <c r="J532" s="34"/>
      <c r="K532" s="34"/>
      <c r="L532" s="34"/>
      <c r="M532" s="34"/>
      <c r="N532" s="95"/>
      <c r="O532" s="95"/>
    </row>
    <row r="533" spans="1:15" s="36" customFormat="1" ht="15.75" customHeight="1" hidden="1">
      <c r="A533" s="61"/>
      <c r="B533" s="33" t="s">
        <v>83</v>
      </c>
      <c r="C533" s="33"/>
      <c r="D533" s="51"/>
      <c r="E533" s="51"/>
      <c r="F533" s="51"/>
      <c r="G533" s="51"/>
      <c r="H533" s="51"/>
      <c r="I533" s="34">
        <f>I534+I535</f>
        <v>0</v>
      </c>
      <c r="J533" s="34"/>
      <c r="K533" s="34">
        <f>K534+K535</f>
        <v>0</v>
      </c>
      <c r="L533" s="34"/>
      <c r="M533" s="34"/>
      <c r="N533" s="95"/>
      <c r="O533" s="95"/>
    </row>
    <row r="534" spans="1:15" s="36" customFormat="1" ht="15.75" customHeight="1" hidden="1">
      <c r="A534" s="61"/>
      <c r="B534" s="33"/>
      <c r="C534" s="38" t="s">
        <v>585</v>
      </c>
      <c r="D534" s="51"/>
      <c r="E534" s="51"/>
      <c r="F534" s="51"/>
      <c r="G534" s="51"/>
      <c r="H534" s="51"/>
      <c r="I534" s="34"/>
      <c r="J534" s="34"/>
      <c r="K534" s="34"/>
      <c r="L534" s="34"/>
      <c r="M534" s="34"/>
      <c r="N534" s="95"/>
      <c r="O534" s="95"/>
    </row>
    <row r="535" spans="1:15" s="36" customFormat="1" ht="15.75" customHeight="1" hidden="1">
      <c r="A535" s="61"/>
      <c r="B535" s="33"/>
      <c r="C535" s="38" t="s">
        <v>586</v>
      </c>
      <c r="D535" s="51"/>
      <c r="E535" s="51"/>
      <c r="F535" s="51"/>
      <c r="G535" s="51"/>
      <c r="H535" s="51"/>
      <c r="I535" s="34"/>
      <c r="J535" s="34"/>
      <c r="K535" s="34"/>
      <c r="L535" s="34"/>
      <c r="M535" s="34"/>
      <c r="N535" s="95"/>
      <c r="O535" s="95"/>
    </row>
    <row r="536" spans="1:15" s="36" customFormat="1" ht="21" customHeight="1" hidden="1">
      <c r="A536" s="61"/>
      <c r="B536" s="33"/>
      <c r="C536" s="33" t="s">
        <v>34</v>
      </c>
      <c r="D536" s="51"/>
      <c r="E536" s="51"/>
      <c r="F536" s="51"/>
      <c r="G536" s="51"/>
      <c r="H536" s="51"/>
      <c r="I536" s="104">
        <f>I533+I527</f>
        <v>0</v>
      </c>
      <c r="J536" s="34"/>
      <c r="K536" s="104">
        <f>K533+K527</f>
        <v>0</v>
      </c>
      <c r="L536" s="34"/>
      <c r="M536" s="34"/>
      <c r="N536" s="95">
        <f>I536-'[1]CDKT '!I93</f>
        <v>0</v>
      </c>
      <c r="O536" s="95">
        <f>K536-'[1]CDKT '!K93</f>
        <v>0</v>
      </c>
    </row>
    <row r="537" spans="1:14" s="36" customFormat="1" ht="30" customHeight="1" hidden="1" thickTop="1">
      <c r="A537" s="49"/>
      <c r="B537" s="33" t="s">
        <v>542</v>
      </c>
      <c r="C537" s="210"/>
      <c r="D537" s="210"/>
      <c r="E537" s="210"/>
      <c r="F537" s="210"/>
      <c r="G537" s="210"/>
      <c r="H537" s="125"/>
      <c r="I537" s="123"/>
      <c r="J537" s="123"/>
      <c r="K537" s="123"/>
      <c r="L537" s="123"/>
      <c r="M537" s="123"/>
      <c r="N537" s="35"/>
    </row>
    <row r="538" spans="1:14" s="36" customFormat="1" ht="15.75" customHeight="1" hidden="1">
      <c r="A538" s="49"/>
      <c r="B538" s="185" t="s">
        <v>587</v>
      </c>
      <c r="C538" s="225"/>
      <c r="D538" s="211"/>
      <c r="E538" s="211"/>
      <c r="F538" s="211"/>
      <c r="G538" s="211"/>
      <c r="H538" s="211"/>
      <c r="I538" s="211"/>
      <c r="J538" s="211"/>
      <c r="K538" s="211"/>
      <c r="L538" s="211"/>
      <c r="M538" s="211"/>
      <c r="N538" s="35"/>
    </row>
    <row r="539" spans="1:14" s="36" customFormat="1" ht="15.75" customHeight="1" hidden="1">
      <c r="A539" s="49"/>
      <c r="B539" s="211"/>
      <c r="C539" s="212" t="s">
        <v>543</v>
      </c>
      <c r="D539" s="212"/>
      <c r="E539" s="213" t="s">
        <v>544</v>
      </c>
      <c r="F539" s="214"/>
      <c r="G539" s="213" t="s">
        <v>588</v>
      </c>
      <c r="H539" s="215"/>
      <c r="I539" s="213" t="s">
        <v>546</v>
      </c>
      <c r="J539" s="215"/>
      <c r="K539" s="213" t="s">
        <v>589</v>
      </c>
      <c r="L539" s="214"/>
      <c r="M539" s="214"/>
      <c r="N539" s="35"/>
    </row>
    <row r="540" spans="1:14" s="36" customFormat="1" ht="15.75" customHeight="1" hidden="1">
      <c r="A540" s="49"/>
      <c r="B540" s="211"/>
      <c r="C540" s="211"/>
      <c r="D540" s="211"/>
      <c r="E540" s="211"/>
      <c r="F540" s="211"/>
      <c r="G540" s="211"/>
      <c r="H540" s="211"/>
      <c r="I540" s="211"/>
      <c r="J540" s="211"/>
      <c r="K540" s="211"/>
      <c r="L540" s="211"/>
      <c r="M540" s="211"/>
      <c r="N540" s="35"/>
    </row>
    <row r="541" spans="1:14" s="36" customFormat="1" ht="15.75" customHeight="1" hidden="1">
      <c r="A541" s="49"/>
      <c r="B541" s="211"/>
      <c r="C541" s="211"/>
      <c r="D541" s="217"/>
      <c r="E541" s="217"/>
      <c r="F541" s="217"/>
      <c r="G541" s="217"/>
      <c r="H541" s="217"/>
      <c r="I541" s="217"/>
      <c r="J541" s="217"/>
      <c r="K541" s="217"/>
      <c r="L541" s="211"/>
      <c r="M541" s="211"/>
      <c r="N541" s="35"/>
    </row>
    <row r="542" spans="1:14" s="36" customFormat="1" ht="30" customHeight="1" hidden="1" thickTop="1">
      <c r="A542" s="49"/>
      <c r="B542" s="33" t="s">
        <v>590</v>
      </c>
      <c r="C542" s="210"/>
      <c r="D542" s="210"/>
      <c r="E542" s="210"/>
      <c r="F542" s="210"/>
      <c r="G542" s="210"/>
      <c r="H542" s="125"/>
      <c r="I542" s="123"/>
      <c r="J542" s="123"/>
      <c r="K542" s="123"/>
      <c r="L542" s="123"/>
      <c r="M542" s="123"/>
      <c r="N542" s="35"/>
    </row>
    <row r="543" spans="1:14" s="36" customFormat="1" ht="15.75" customHeight="1" hidden="1">
      <c r="A543" s="49"/>
      <c r="B543" s="185" t="s">
        <v>587</v>
      </c>
      <c r="C543" s="225"/>
      <c r="D543" s="211"/>
      <c r="E543" s="211"/>
      <c r="F543" s="211"/>
      <c r="G543" s="211"/>
      <c r="H543" s="211"/>
      <c r="I543" s="211"/>
      <c r="J543" s="211"/>
      <c r="K543" s="211"/>
      <c r="L543" s="211"/>
      <c r="M543" s="211"/>
      <c r="N543" s="35"/>
    </row>
    <row r="544" spans="1:14" s="36" customFormat="1" ht="15.75" customHeight="1" hidden="1">
      <c r="A544" s="49"/>
      <c r="B544" s="211"/>
      <c r="C544" s="212" t="s">
        <v>543</v>
      </c>
      <c r="D544" s="212"/>
      <c r="E544" s="213" t="s">
        <v>591</v>
      </c>
      <c r="F544" s="214"/>
      <c r="G544" s="213" t="s">
        <v>588</v>
      </c>
      <c r="H544" s="215"/>
      <c r="I544" s="213" t="s">
        <v>546</v>
      </c>
      <c r="J544" s="215"/>
      <c r="K544" s="213" t="s">
        <v>592</v>
      </c>
      <c r="L544" s="214"/>
      <c r="M544" s="214"/>
      <c r="N544" s="35"/>
    </row>
    <row r="545" spans="1:14" s="36" customFormat="1" ht="15.75" customHeight="1" hidden="1">
      <c r="A545" s="49"/>
      <c r="B545" s="211"/>
      <c r="C545" s="211"/>
      <c r="D545" s="211"/>
      <c r="E545" s="211"/>
      <c r="F545" s="211"/>
      <c r="G545" s="211"/>
      <c r="H545" s="211"/>
      <c r="I545" s="211"/>
      <c r="J545" s="211"/>
      <c r="K545" s="211"/>
      <c r="L545" s="211"/>
      <c r="M545" s="211"/>
      <c r="N545" s="35"/>
    </row>
    <row r="546" spans="1:14" s="36" customFormat="1" ht="15.75" customHeight="1" hidden="1">
      <c r="A546" s="49"/>
      <c r="B546" s="211"/>
      <c r="C546" s="211"/>
      <c r="D546" s="217"/>
      <c r="E546" s="217"/>
      <c r="F546" s="217"/>
      <c r="G546" s="217"/>
      <c r="H546" s="217"/>
      <c r="I546" s="217"/>
      <c r="J546" s="217"/>
      <c r="K546" s="217"/>
      <c r="L546" s="211"/>
      <c r="M546" s="211"/>
      <c r="N546" s="35"/>
    </row>
    <row r="547" spans="1:14" s="36" customFormat="1" ht="42.75" customHeight="1" hidden="1" thickTop="1">
      <c r="A547" s="49"/>
      <c r="B547" s="735" t="s">
        <v>593</v>
      </c>
      <c r="C547" s="735"/>
      <c r="D547" s="735"/>
      <c r="E547" s="735"/>
      <c r="F547" s="735"/>
      <c r="G547" s="735"/>
      <c r="H547" s="735"/>
      <c r="I547" s="735"/>
      <c r="J547" s="735"/>
      <c r="K547" s="735"/>
      <c r="L547" s="661"/>
      <c r="M547" s="661"/>
      <c r="N547" s="35"/>
    </row>
    <row r="548" spans="1:14" s="36" customFormat="1" ht="19.5" customHeight="1" hidden="1">
      <c r="A548" s="49"/>
      <c r="B548" s="33" t="s">
        <v>545</v>
      </c>
      <c r="C548" s="226"/>
      <c r="D548" s="33"/>
      <c r="E548" s="227" t="s">
        <v>594</v>
      </c>
      <c r="F548" s="227"/>
      <c r="G548" s="227"/>
      <c r="H548" s="77"/>
      <c r="I548" s="97" t="s">
        <v>595</v>
      </c>
      <c r="J548" s="97"/>
      <c r="K548" s="97"/>
      <c r="L548" s="98"/>
      <c r="M548" s="98"/>
      <c r="N548" s="35"/>
    </row>
    <row r="549" spans="1:14" s="36" customFormat="1" ht="19.5" customHeight="1" hidden="1">
      <c r="A549" s="49"/>
      <c r="B549" s="33"/>
      <c r="C549" s="226"/>
      <c r="D549" s="226"/>
      <c r="E549" s="228" t="s">
        <v>596</v>
      </c>
      <c r="F549" s="226"/>
      <c r="G549" s="228" t="s">
        <v>597</v>
      </c>
      <c r="H549" s="226"/>
      <c r="I549" s="228" t="s">
        <v>596</v>
      </c>
      <c r="J549" s="34"/>
      <c r="K549" s="229" t="s">
        <v>598</v>
      </c>
      <c r="L549" s="34"/>
      <c r="M549" s="34"/>
      <c r="N549" s="35"/>
    </row>
    <row r="550" spans="1:14" s="36" customFormat="1" ht="19.5" customHeight="1" hidden="1">
      <c r="A550" s="49"/>
      <c r="B550" s="38" t="s">
        <v>599</v>
      </c>
      <c r="C550" s="133"/>
      <c r="D550" s="133"/>
      <c r="E550" s="133"/>
      <c r="F550" s="133"/>
      <c r="G550" s="39"/>
      <c r="H550" s="133"/>
      <c r="I550" s="39"/>
      <c r="J550" s="39"/>
      <c r="K550" s="39"/>
      <c r="L550" s="39"/>
      <c r="M550" s="39"/>
      <c r="N550" s="35"/>
    </row>
    <row r="551" spans="1:14" s="36" customFormat="1" ht="19.5" customHeight="1" hidden="1">
      <c r="A551" s="49"/>
      <c r="B551" s="38" t="s">
        <v>600</v>
      </c>
      <c r="C551" s="133"/>
      <c r="D551" s="133"/>
      <c r="E551" s="133"/>
      <c r="F551" s="133"/>
      <c r="G551" s="39"/>
      <c r="H551" s="133"/>
      <c r="I551" s="39"/>
      <c r="J551" s="39"/>
      <c r="K551" s="39"/>
      <c r="L551" s="39"/>
      <c r="M551" s="39"/>
      <c r="N551" s="35"/>
    </row>
    <row r="552" spans="1:14" s="36" customFormat="1" ht="19.5" customHeight="1" hidden="1">
      <c r="A552" s="49"/>
      <c r="B552" s="38" t="s">
        <v>601</v>
      </c>
      <c r="C552" s="133"/>
      <c r="D552" s="133"/>
      <c r="E552" s="38"/>
      <c r="F552" s="38"/>
      <c r="G552" s="133"/>
      <c r="H552" s="133"/>
      <c r="I552" s="39"/>
      <c r="J552" s="39"/>
      <c r="K552" s="39"/>
      <c r="L552" s="39"/>
      <c r="M552" s="39"/>
      <c r="N552" s="35"/>
    </row>
    <row r="553" spans="1:14" s="36" customFormat="1" ht="19.5" customHeight="1" hidden="1">
      <c r="A553" s="32"/>
      <c r="B553" s="77"/>
      <c r="C553" s="77" t="s">
        <v>34</v>
      </c>
      <c r="D553" s="98"/>
      <c r="E553" s="230">
        <f>SUM(E550:E552)</f>
        <v>0</v>
      </c>
      <c r="F553" s="230"/>
      <c r="G553" s="230">
        <f>SUM(G550:G552)</f>
        <v>0</v>
      </c>
      <c r="H553" s="98"/>
      <c r="I553" s="230">
        <f>SUM(I550:I552)</f>
        <v>0</v>
      </c>
      <c r="J553" s="231"/>
      <c r="K553" s="230">
        <f>SUM(K550:K552)</f>
        <v>0</v>
      </c>
      <c r="L553" s="98"/>
      <c r="M553" s="98"/>
      <c r="N553" s="35"/>
    </row>
    <row r="554" spans="1:14" s="36" customFormat="1" ht="30" customHeight="1" hidden="1" thickTop="1">
      <c r="A554" s="116" t="s">
        <v>602</v>
      </c>
      <c r="B554" s="33" t="s">
        <v>603</v>
      </c>
      <c r="C554" s="38"/>
      <c r="D554" s="38"/>
      <c r="E554" s="38"/>
      <c r="F554" s="38"/>
      <c r="G554" s="38"/>
      <c r="H554" s="38"/>
      <c r="I554" s="115" t="str">
        <f>'[1]TTC'!D14</f>
        <v>30/09/2012</v>
      </c>
      <c r="J554" s="115"/>
      <c r="K554" s="115" t="str">
        <f>'[1]TTC'!D13</f>
        <v>01/07/2012</v>
      </c>
      <c r="L554" s="115"/>
      <c r="M554" s="115"/>
      <c r="N554" s="35"/>
    </row>
    <row r="555" spans="1:15" s="36" customFormat="1" ht="15.75" customHeight="1" hidden="1">
      <c r="A555" s="49"/>
      <c r="B555" s="33" t="s">
        <v>604</v>
      </c>
      <c r="C555" s="133"/>
      <c r="D555" s="133"/>
      <c r="E555" s="133"/>
      <c r="F555" s="133"/>
      <c r="G555" s="133"/>
      <c r="H555" s="133"/>
      <c r="I555" s="34">
        <f>SUM(I556:I563)</f>
        <v>0</v>
      </c>
      <c r="J555" s="34"/>
      <c r="K555" s="34">
        <f>SUM(K556:K563)</f>
        <v>0</v>
      </c>
      <c r="L555" s="34"/>
      <c r="M555" s="34"/>
      <c r="N555" s="95">
        <f>I555-'[1]CDKT '!I71</f>
        <v>0</v>
      </c>
      <c r="O555" s="95">
        <f>K555-'[1]CDKT '!K71</f>
        <v>0</v>
      </c>
    </row>
    <row r="556" spans="1:14" s="36" customFormat="1" ht="15.75" customHeight="1" hidden="1">
      <c r="A556" s="49"/>
      <c r="B556" s="38"/>
      <c r="C556" s="64" t="s">
        <v>605</v>
      </c>
      <c r="D556" s="133"/>
      <c r="E556" s="133"/>
      <c r="F556" s="133"/>
      <c r="G556" s="133"/>
      <c r="H556" s="133"/>
      <c r="I556" s="39"/>
      <c r="J556" s="39"/>
      <c r="K556" s="39"/>
      <c r="L556" s="39"/>
      <c r="M556" s="39"/>
      <c r="N556" s="35"/>
    </row>
    <row r="557" spans="1:14" s="36" customFormat="1" ht="15.75" customHeight="1" hidden="1">
      <c r="A557" s="49"/>
      <c r="B557" s="38"/>
      <c r="C557" s="38" t="s">
        <v>606</v>
      </c>
      <c r="D557" s="133"/>
      <c r="E557" s="133"/>
      <c r="F557" s="133"/>
      <c r="G557" s="133"/>
      <c r="H557" s="133"/>
      <c r="I557" s="39"/>
      <c r="J557" s="39"/>
      <c r="K557" s="39"/>
      <c r="L557" s="39"/>
      <c r="M557" s="39"/>
      <c r="N557" s="35"/>
    </row>
    <row r="558" spans="1:14" s="36" customFormat="1" ht="15.75" customHeight="1" hidden="1">
      <c r="A558" s="49"/>
      <c r="B558" s="38"/>
      <c r="C558" s="64" t="s">
        <v>605</v>
      </c>
      <c r="D558" s="133"/>
      <c r="E558" s="133"/>
      <c r="F558" s="133"/>
      <c r="G558" s="133"/>
      <c r="H558" s="133"/>
      <c r="I558" s="39"/>
      <c r="J558" s="39"/>
      <c r="K558" s="39"/>
      <c r="L558" s="39"/>
      <c r="M558" s="39"/>
      <c r="N558" s="35"/>
    </row>
    <row r="559" spans="1:14" s="36" customFormat="1" ht="15.75" customHeight="1" hidden="1">
      <c r="A559" s="49"/>
      <c r="B559" s="38"/>
      <c r="C559" s="38" t="s">
        <v>607</v>
      </c>
      <c r="D559" s="133"/>
      <c r="E559" s="133"/>
      <c r="F559" s="133"/>
      <c r="G559" s="133"/>
      <c r="H559" s="133"/>
      <c r="I559" s="39"/>
      <c r="J559" s="39"/>
      <c r="K559" s="39"/>
      <c r="L559" s="39"/>
      <c r="M559" s="39"/>
      <c r="N559" s="35"/>
    </row>
    <row r="560" spans="1:14" s="36" customFormat="1" ht="15.75" customHeight="1" hidden="1">
      <c r="A560" s="49"/>
      <c r="B560" s="38"/>
      <c r="C560" s="64" t="s">
        <v>605</v>
      </c>
      <c r="D560" s="133"/>
      <c r="E560" s="133"/>
      <c r="F560" s="133"/>
      <c r="G560" s="133"/>
      <c r="H560" s="133"/>
      <c r="I560" s="39"/>
      <c r="J560" s="39"/>
      <c r="K560" s="39"/>
      <c r="L560" s="39"/>
      <c r="M560" s="39"/>
      <c r="N560" s="35"/>
    </row>
    <row r="561" spans="1:14" s="36" customFormat="1" ht="15.75" customHeight="1" hidden="1">
      <c r="A561" s="49"/>
      <c r="B561" s="38"/>
      <c r="C561" s="38" t="s">
        <v>608</v>
      </c>
      <c r="D561" s="133"/>
      <c r="E561" s="133"/>
      <c r="F561" s="133"/>
      <c r="G561" s="133"/>
      <c r="H561" s="133"/>
      <c r="I561" s="39"/>
      <c r="J561" s="39"/>
      <c r="K561" s="39"/>
      <c r="L561" s="39"/>
      <c r="M561" s="39"/>
      <c r="N561" s="35"/>
    </row>
    <row r="562" spans="1:14" s="36" customFormat="1" ht="15.75" customHeight="1" hidden="1">
      <c r="A562" s="49"/>
      <c r="B562" s="38"/>
      <c r="C562" s="64" t="s">
        <v>609</v>
      </c>
      <c r="D562" s="133"/>
      <c r="E562" s="133"/>
      <c r="F562" s="133"/>
      <c r="G562" s="133"/>
      <c r="H562" s="133"/>
      <c r="I562" s="39"/>
      <c r="J562" s="39"/>
      <c r="K562" s="39"/>
      <c r="L562" s="39"/>
      <c r="M562" s="39"/>
      <c r="N562" s="35"/>
    </row>
    <row r="563" spans="1:14" s="36" customFormat="1" ht="15.75" customHeight="1" hidden="1">
      <c r="A563" s="49"/>
      <c r="B563" s="38"/>
      <c r="C563" s="146" t="s">
        <v>610</v>
      </c>
      <c r="D563" s="133"/>
      <c r="E563" s="133"/>
      <c r="F563" s="133"/>
      <c r="G563" s="133"/>
      <c r="H563" s="133"/>
      <c r="I563" s="39"/>
      <c r="J563" s="39"/>
      <c r="K563" s="39"/>
      <c r="L563" s="39"/>
      <c r="M563" s="39"/>
      <c r="N563" s="35"/>
    </row>
    <row r="564" spans="1:15" s="36" customFormat="1" ht="15.75" customHeight="1" hidden="1">
      <c r="A564" s="49"/>
      <c r="B564" s="33" t="s">
        <v>611</v>
      </c>
      <c r="C564" s="133"/>
      <c r="D564" s="133"/>
      <c r="E564" s="133"/>
      <c r="F564" s="133"/>
      <c r="G564" s="133"/>
      <c r="H564" s="133"/>
      <c r="I564" s="34">
        <f>SUM(I565:I569)</f>
        <v>0</v>
      </c>
      <c r="J564" s="34"/>
      <c r="K564" s="34">
        <f>SUM(K565:K569)</f>
        <v>0</v>
      </c>
      <c r="L564" s="34"/>
      <c r="M564" s="34"/>
      <c r="N564" s="95">
        <f>I564-'[1]CDKT '!I94</f>
        <v>0</v>
      </c>
      <c r="O564" s="95">
        <f>K564-'[1]CDKT '!K94</f>
        <v>0</v>
      </c>
    </row>
    <row r="565" spans="1:14" s="36" customFormat="1" ht="15.75" customHeight="1" hidden="1">
      <c r="A565" s="49"/>
      <c r="B565" s="38"/>
      <c r="C565" s="64" t="s">
        <v>612</v>
      </c>
      <c r="D565" s="133"/>
      <c r="E565" s="133"/>
      <c r="F565" s="133"/>
      <c r="G565" s="133"/>
      <c r="H565" s="133"/>
      <c r="I565" s="39"/>
      <c r="J565" s="39"/>
      <c r="K565" s="39"/>
      <c r="L565" s="39"/>
      <c r="M565" s="39"/>
      <c r="N565" s="35"/>
    </row>
    <row r="566" spans="1:14" s="36" customFormat="1" ht="15.75" customHeight="1" hidden="1">
      <c r="A566" s="49"/>
      <c r="B566" s="141"/>
      <c r="C566" s="38" t="s">
        <v>613</v>
      </c>
      <c r="D566" s="141"/>
      <c r="E566" s="141"/>
      <c r="F566" s="141"/>
      <c r="G566" s="141"/>
      <c r="H566" s="133"/>
      <c r="I566" s="39"/>
      <c r="J566" s="39"/>
      <c r="K566" s="39"/>
      <c r="L566" s="39"/>
      <c r="M566" s="39"/>
      <c r="N566" s="35"/>
    </row>
    <row r="567" spans="1:14" s="36" customFormat="1" ht="15.75" customHeight="1" hidden="1">
      <c r="A567" s="49"/>
      <c r="B567" s="38"/>
      <c r="C567" s="64" t="s">
        <v>614</v>
      </c>
      <c r="D567" s="133"/>
      <c r="E567" s="133"/>
      <c r="F567" s="133"/>
      <c r="G567" s="133"/>
      <c r="H567" s="133"/>
      <c r="I567" s="39"/>
      <c r="J567" s="39"/>
      <c r="K567" s="39"/>
      <c r="L567" s="39"/>
      <c r="M567" s="39"/>
      <c r="N567" s="35"/>
    </row>
    <row r="568" spans="1:14" s="36" customFormat="1" ht="15.75" customHeight="1" hidden="1">
      <c r="A568" s="49"/>
      <c r="B568" s="38"/>
      <c r="C568" s="64" t="s">
        <v>615</v>
      </c>
      <c r="D568" s="133"/>
      <c r="E568" s="133"/>
      <c r="F568" s="133"/>
      <c r="G568" s="133"/>
      <c r="H568" s="133"/>
      <c r="I568" s="39"/>
      <c r="J568" s="39"/>
      <c r="K568" s="39"/>
      <c r="L568" s="39"/>
      <c r="M568" s="39"/>
      <c r="N568" s="35"/>
    </row>
    <row r="569" spans="1:14" s="36" customFormat="1" ht="15.75" customHeight="1" hidden="1">
      <c r="A569" s="49"/>
      <c r="B569" s="38"/>
      <c r="C569" s="64" t="s">
        <v>616</v>
      </c>
      <c r="D569" s="133"/>
      <c r="E569" s="133"/>
      <c r="F569" s="133"/>
      <c r="G569" s="133"/>
      <c r="H569" s="133"/>
      <c r="I569" s="39"/>
      <c r="J569" s="39"/>
      <c r="K569" s="39"/>
      <c r="L569" s="39"/>
      <c r="M569" s="39"/>
      <c r="N569" s="35"/>
    </row>
    <row r="570" spans="1:15" s="36" customFormat="1" ht="21" customHeight="1" hidden="1">
      <c r="A570" s="61"/>
      <c r="B570" s="33"/>
      <c r="C570" s="33" t="s">
        <v>34</v>
      </c>
      <c r="D570" s="51"/>
      <c r="E570" s="51"/>
      <c r="F570" s="51"/>
      <c r="G570" s="51"/>
      <c r="H570" s="51"/>
      <c r="I570" s="104">
        <f>I564+I555</f>
        <v>0</v>
      </c>
      <c r="J570" s="34"/>
      <c r="K570" s="104">
        <f>K564+K555</f>
        <v>0</v>
      </c>
      <c r="L570" s="34"/>
      <c r="M570" s="34"/>
      <c r="N570" s="95"/>
      <c r="O570" s="95"/>
    </row>
    <row r="571" spans="1:15" s="36" customFormat="1" ht="21" customHeight="1" thickTop="1">
      <c r="A571" s="61"/>
      <c r="B571" s="33"/>
      <c r="C571" s="33"/>
      <c r="D571" s="51"/>
      <c r="E571" s="51"/>
      <c r="F571" s="51"/>
      <c r="G571" s="51"/>
      <c r="H571" s="51"/>
      <c r="I571" s="34"/>
      <c r="J571" s="34"/>
      <c r="K571" s="34"/>
      <c r="L571" s="34"/>
      <c r="M571" s="34"/>
      <c r="N571" s="95"/>
      <c r="O571" s="95"/>
    </row>
    <row r="572" spans="1:14" s="36" customFormat="1" ht="30" customHeight="1">
      <c r="A572" s="116" t="s">
        <v>331</v>
      </c>
      <c r="B572" s="33" t="s">
        <v>14</v>
      </c>
      <c r="C572" s="38"/>
      <c r="D572" s="38"/>
      <c r="E572" s="38"/>
      <c r="F572" s="38"/>
      <c r="G572" s="38"/>
      <c r="H572" s="38"/>
      <c r="J572" s="115"/>
      <c r="K572" s="115" t="str">
        <f>K509</f>
        <v>Số cuối kỳ</v>
      </c>
      <c r="L572" s="115"/>
      <c r="M572" s="115" t="str">
        <f>M509</f>
        <v>Số đầu năm</v>
      </c>
      <c r="N572" s="35"/>
    </row>
    <row r="573" spans="1:15" s="36" customFormat="1" ht="21" customHeight="1">
      <c r="A573" s="61"/>
      <c r="B573" s="38" t="s">
        <v>617</v>
      </c>
      <c r="C573" s="38"/>
      <c r="D573" s="51"/>
      <c r="E573" s="51"/>
      <c r="F573" s="51"/>
      <c r="G573" s="51"/>
      <c r="H573" s="51"/>
      <c r="J573" s="30"/>
      <c r="K573" s="30"/>
      <c r="L573" s="30"/>
      <c r="M573" s="30">
        <f>'[2]CDKT '!K96</f>
        <v>2565157632</v>
      </c>
      <c r="N573" s="95"/>
      <c r="O573" s="95"/>
    </row>
    <row r="574" spans="1:15" s="36" customFormat="1" ht="21" customHeight="1" thickBot="1">
      <c r="A574" s="61"/>
      <c r="B574" s="33"/>
      <c r="C574" s="33" t="s">
        <v>34</v>
      </c>
      <c r="D574" s="51"/>
      <c r="E574" s="51"/>
      <c r="F574" s="51"/>
      <c r="G574" s="51"/>
      <c r="H574" s="51"/>
      <c r="J574" s="18"/>
      <c r="K574" s="93">
        <f>K573</f>
        <v>0</v>
      </c>
      <c r="L574" s="93"/>
      <c r="M574" s="93">
        <f>M573</f>
        <v>2565157632</v>
      </c>
      <c r="N574" s="95">
        <f>K574-'[1]CDKT '!I96</f>
        <v>-2565157632</v>
      </c>
      <c r="O574" s="95">
        <f>M574-'[1]CDKT '!K96</f>
        <v>0</v>
      </c>
    </row>
    <row r="575" spans="1:14" s="36" customFormat="1" ht="30" customHeight="1" thickTop="1">
      <c r="A575" s="116" t="s">
        <v>344</v>
      </c>
      <c r="B575" s="33" t="s">
        <v>84</v>
      </c>
      <c r="C575" s="38"/>
      <c r="D575" s="38"/>
      <c r="E575" s="38"/>
      <c r="F575" s="38"/>
      <c r="G575" s="38"/>
      <c r="H575" s="38"/>
      <c r="I575" s="34"/>
      <c r="J575" s="34"/>
      <c r="K575" s="34"/>
      <c r="L575" s="34"/>
      <c r="M575" s="34"/>
      <c r="N575" s="35"/>
    </row>
    <row r="576" spans="1:14" s="36" customFormat="1" ht="19.5" customHeight="1">
      <c r="A576" s="32"/>
      <c r="B576" s="33" t="s">
        <v>1223</v>
      </c>
      <c r="C576" s="33"/>
      <c r="D576" s="33"/>
      <c r="E576" s="33"/>
      <c r="F576" s="33"/>
      <c r="G576" s="33"/>
      <c r="H576" s="33"/>
      <c r="I576" s="34"/>
      <c r="J576" s="34"/>
      <c r="K576" s="34"/>
      <c r="L576" s="34"/>
      <c r="M576" s="34"/>
      <c r="N576" s="35"/>
    </row>
    <row r="577" spans="1:14" s="36" customFormat="1" ht="30" customHeight="1" hidden="1">
      <c r="A577" s="32"/>
      <c r="B577" s="77" t="s">
        <v>618</v>
      </c>
      <c r="C577" s="33"/>
      <c r="D577" s="33"/>
      <c r="E577" s="33"/>
      <c r="F577" s="33"/>
      <c r="G577" s="33"/>
      <c r="H577" s="33"/>
      <c r="I577" s="34"/>
      <c r="J577" s="34"/>
      <c r="K577" s="34"/>
      <c r="L577" s="34"/>
      <c r="M577" s="34"/>
      <c r="N577" s="35" t="s">
        <v>619</v>
      </c>
    </row>
    <row r="578" spans="1:14" s="36" customFormat="1" ht="33.75" customHeight="1" hidden="1">
      <c r="A578" s="32"/>
      <c r="B578" s="232"/>
      <c r="C578" s="232"/>
      <c r="D578" s="232"/>
      <c r="E578" s="213" t="s">
        <v>620</v>
      </c>
      <c r="F578" s="232"/>
      <c r="G578" s="213" t="s">
        <v>60</v>
      </c>
      <c r="H578" s="232"/>
      <c r="I578" s="233" t="s">
        <v>621</v>
      </c>
      <c r="J578" s="132"/>
      <c r="K578" s="97" t="s">
        <v>622</v>
      </c>
      <c r="L578" s="98"/>
      <c r="M578" s="98"/>
      <c r="N578" s="35"/>
    </row>
    <row r="579" spans="1:14" s="36" customFormat="1" ht="19.5" customHeight="1" hidden="1">
      <c r="A579" s="32"/>
      <c r="B579" s="33" t="s">
        <v>623</v>
      </c>
      <c r="C579" s="33"/>
      <c r="D579" s="33"/>
      <c r="E579" s="33"/>
      <c r="F579" s="33"/>
      <c r="G579" s="33"/>
      <c r="H579" s="33"/>
      <c r="I579" s="34"/>
      <c r="J579" s="34"/>
      <c r="K579" s="34">
        <f>SUM(E579:I579)</f>
        <v>0</v>
      </c>
      <c r="L579" s="34"/>
      <c r="M579" s="34"/>
      <c r="N579" s="35"/>
    </row>
    <row r="580" spans="1:15" s="36" customFormat="1" ht="19.5" customHeight="1" hidden="1">
      <c r="A580" s="32"/>
      <c r="B580" s="33"/>
      <c r="C580" s="38" t="s">
        <v>7</v>
      </c>
      <c r="D580" s="33"/>
      <c r="E580" s="234"/>
      <c r="F580" s="234"/>
      <c r="G580" s="234"/>
      <c r="H580" s="234"/>
      <c r="I580" s="235"/>
      <c r="J580" s="34"/>
      <c r="K580" s="34">
        <f>SUM(E580:I580)</f>
        <v>0</v>
      </c>
      <c r="L580" s="34"/>
      <c r="M580" s="34"/>
      <c r="N580" s="35"/>
      <c r="O580" s="36" t="s">
        <v>624</v>
      </c>
    </row>
    <row r="581" spans="1:14" s="36" customFormat="1" ht="19.5" customHeight="1" hidden="1">
      <c r="A581" s="32"/>
      <c r="B581" s="33"/>
      <c r="C581" s="38" t="s">
        <v>625</v>
      </c>
      <c r="D581" s="33"/>
      <c r="E581" s="234"/>
      <c r="F581" s="234"/>
      <c r="G581" s="234"/>
      <c r="H581" s="234"/>
      <c r="I581" s="235"/>
      <c r="J581" s="34"/>
      <c r="K581" s="34">
        <f>SUM(E581:I581)</f>
        <v>0</v>
      </c>
      <c r="L581" s="34"/>
      <c r="M581" s="34"/>
      <c r="N581" s="35"/>
    </row>
    <row r="582" spans="1:14" s="36" customFormat="1" ht="19.5" customHeight="1" hidden="1">
      <c r="A582" s="32"/>
      <c r="B582" s="33"/>
      <c r="C582" s="38" t="s">
        <v>449</v>
      </c>
      <c r="D582" s="33"/>
      <c r="E582" s="234"/>
      <c r="F582" s="234"/>
      <c r="G582" s="234"/>
      <c r="H582" s="234"/>
      <c r="I582" s="235"/>
      <c r="J582" s="34"/>
      <c r="K582" s="34">
        <f>SUM(E582:I582)</f>
        <v>0</v>
      </c>
      <c r="L582" s="34"/>
      <c r="M582" s="34"/>
      <c r="N582" s="35"/>
    </row>
    <row r="583" spans="1:14" s="36" customFormat="1" ht="19.5" customHeight="1" hidden="1">
      <c r="A583" s="32"/>
      <c r="B583" s="232" t="s">
        <v>626</v>
      </c>
      <c r="C583" s="232"/>
      <c r="D583" s="232"/>
      <c r="E583" s="236">
        <f>SUM(E579:E582)</f>
        <v>0</v>
      </c>
      <c r="F583" s="236"/>
      <c r="G583" s="236">
        <f>SUM(G579:G582)</f>
        <v>0</v>
      </c>
      <c r="H583" s="236"/>
      <c r="I583" s="236">
        <f>SUM(I579:I582)</f>
        <v>0</v>
      </c>
      <c r="J583" s="132"/>
      <c r="K583" s="132">
        <f>SUM(E583:I583)</f>
        <v>0</v>
      </c>
      <c r="L583" s="34"/>
      <c r="M583" s="34"/>
      <c r="N583" s="95">
        <f>K583-'[1]CDKT '!K113</f>
        <v>-97532229880.72</v>
      </c>
    </row>
    <row r="584" spans="1:14" s="36" customFormat="1" ht="19.5" customHeight="1" hidden="1">
      <c r="A584" s="32"/>
      <c r="B584" s="232" t="s">
        <v>627</v>
      </c>
      <c r="C584" s="232"/>
      <c r="D584" s="232"/>
      <c r="E584" s="236">
        <f>E583</f>
        <v>0</v>
      </c>
      <c r="F584" s="236"/>
      <c r="G584" s="236">
        <f>G583</f>
        <v>0</v>
      </c>
      <c r="H584" s="236"/>
      <c r="I584" s="236">
        <f>I583</f>
        <v>0</v>
      </c>
      <c r="J584" s="132"/>
      <c r="K584" s="132">
        <f>SUM(E584:I584)</f>
        <v>0</v>
      </c>
      <c r="L584" s="34"/>
      <c r="M584" s="34"/>
      <c r="N584" s="35"/>
    </row>
    <row r="585" spans="1:14" s="36" customFormat="1" ht="19.5" customHeight="1" hidden="1">
      <c r="A585" s="32"/>
      <c r="B585" s="33"/>
      <c r="C585" s="38" t="s">
        <v>7</v>
      </c>
      <c r="D585" s="33"/>
      <c r="E585" s="234"/>
      <c r="F585" s="234"/>
      <c r="G585" s="234"/>
      <c r="H585" s="234"/>
      <c r="I585" s="235"/>
      <c r="J585" s="34"/>
      <c r="K585" s="34">
        <f>SUM(E585:I585)</f>
        <v>0</v>
      </c>
      <c r="L585" s="34"/>
      <c r="M585" s="34"/>
      <c r="N585" s="35"/>
    </row>
    <row r="586" spans="1:14" s="36" customFormat="1" ht="19.5" customHeight="1" hidden="1">
      <c r="A586" s="32"/>
      <c r="B586" s="33"/>
      <c r="C586" s="38" t="s">
        <v>625</v>
      </c>
      <c r="D586" s="33"/>
      <c r="E586" s="234"/>
      <c r="F586" s="234"/>
      <c r="G586" s="234"/>
      <c r="H586" s="234"/>
      <c r="I586" s="235"/>
      <c r="J586" s="34"/>
      <c r="K586" s="34">
        <f>SUM(E586:I586)</f>
        <v>0</v>
      </c>
      <c r="L586" s="34"/>
      <c r="M586" s="34"/>
      <c r="N586" s="35"/>
    </row>
    <row r="587" spans="1:14" s="36" customFormat="1" ht="19.5" customHeight="1" hidden="1">
      <c r="A587" s="32"/>
      <c r="B587" s="232"/>
      <c r="C587" s="157" t="s">
        <v>449</v>
      </c>
      <c r="D587" s="232"/>
      <c r="E587" s="236"/>
      <c r="F587" s="236"/>
      <c r="G587" s="236"/>
      <c r="H587" s="236"/>
      <c r="I587" s="237"/>
      <c r="J587" s="132"/>
      <c r="K587" s="132">
        <f>SUM(E587:I587)</f>
        <v>0</v>
      </c>
      <c r="L587" s="34"/>
      <c r="M587" s="34"/>
      <c r="N587" s="35"/>
    </row>
    <row r="588" spans="1:14" s="36" customFormat="1" ht="19.5" customHeight="1" hidden="1">
      <c r="A588" s="32"/>
      <c r="B588" s="238" t="s">
        <v>628</v>
      </c>
      <c r="C588" s="238"/>
      <c r="D588" s="238"/>
      <c r="E588" s="239">
        <f>SUM(E584:E587)</f>
        <v>0</v>
      </c>
      <c r="F588" s="239"/>
      <c r="G588" s="239">
        <f>SUM(G584:G587)</f>
        <v>0</v>
      </c>
      <c r="H588" s="239"/>
      <c r="I588" s="239">
        <f>SUM(I584:I587)</f>
        <v>0</v>
      </c>
      <c r="J588" s="183"/>
      <c r="K588" s="183">
        <f>SUM(E588:I588)</f>
        <v>0</v>
      </c>
      <c r="L588" s="34"/>
      <c r="M588" s="34"/>
      <c r="N588" s="95">
        <f>K588-'[1]CDKT '!I113</f>
        <v>-100703783597</v>
      </c>
    </row>
    <row r="589" spans="1:14" s="36" customFormat="1" ht="19.5" customHeight="1">
      <c r="A589" s="32"/>
      <c r="B589" s="33" t="s">
        <v>48</v>
      </c>
      <c r="C589" s="33"/>
      <c r="D589" s="33"/>
      <c r="E589" s="33"/>
      <c r="F589" s="33"/>
      <c r="G589" s="33"/>
      <c r="H589" s="33"/>
      <c r="I589" s="34"/>
      <c r="J589" s="34"/>
      <c r="K589" s="34"/>
      <c r="L589" s="34"/>
      <c r="M589" s="34"/>
      <c r="N589" s="35"/>
    </row>
    <row r="590" spans="1:14" s="36" customFormat="1" ht="19.5" customHeight="1">
      <c r="A590" s="49"/>
      <c r="B590" s="38"/>
      <c r="C590" s="38"/>
      <c r="D590" s="38"/>
      <c r="E590" s="38"/>
      <c r="F590" s="38"/>
      <c r="G590" s="226"/>
      <c r="H590" s="38"/>
      <c r="J590" s="327"/>
      <c r="K590" s="327" t="s">
        <v>937</v>
      </c>
      <c r="L590" s="327"/>
      <c r="M590" s="327" t="s">
        <v>930</v>
      </c>
      <c r="N590" s="35"/>
    </row>
    <row r="591" spans="1:14" s="36" customFormat="1" ht="15.75" customHeight="1" hidden="1">
      <c r="A591" s="49"/>
      <c r="B591" s="78" t="s">
        <v>629</v>
      </c>
      <c r="C591" s="78"/>
      <c r="D591" s="78"/>
      <c r="E591" s="78"/>
      <c r="F591" s="78"/>
      <c r="G591" s="78"/>
      <c r="H591" s="78"/>
      <c r="J591" s="30"/>
      <c r="K591" s="30"/>
      <c r="L591" s="30"/>
      <c r="M591" s="30"/>
      <c r="N591" s="35"/>
    </row>
    <row r="592" spans="1:14" s="36" customFormat="1" ht="15.75" customHeight="1">
      <c r="A592" s="32"/>
      <c r="B592" s="80" t="s">
        <v>630</v>
      </c>
      <c r="C592" s="77"/>
      <c r="D592" s="33"/>
      <c r="E592" s="33"/>
      <c r="F592" s="33"/>
      <c r="G592" s="240"/>
      <c r="H592" s="33"/>
      <c r="J592" s="30"/>
      <c r="K592" s="30">
        <f>'[1]CDKT '!I114</f>
        <v>53959850000</v>
      </c>
      <c r="L592" s="30"/>
      <c r="M592" s="30">
        <f>'[2]CDKT '!K114</f>
        <v>34498500000</v>
      </c>
      <c r="N592" s="35"/>
    </row>
    <row r="593" spans="1:14" s="36" customFormat="1" ht="15.75" customHeight="1" hidden="1">
      <c r="A593" s="32"/>
      <c r="B593" s="80" t="s">
        <v>86</v>
      </c>
      <c r="C593" s="77"/>
      <c r="D593" s="33"/>
      <c r="E593" s="33"/>
      <c r="F593" s="33"/>
      <c r="G593" s="240"/>
      <c r="H593" s="33"/>
      <c r="J593" s="30"/>
      <c r="K593" s="30"/>
      <c r="L593" s="30"/>
      <c r="M593" s="30"/>
      <c r="N593" s="35"/>
    </row>
    <row r="594" spans="1:15" s="36" customFormat="1" ht="21" customHeight="1" thickBot="1">
      <c r="A594" s="61"/>
      <c r="B594" s="33"/>
      <c r="C594" s="33" t="s">
        <v>34</v>
      </c>
      <c r="D594" s="51"/>
      <c r="E594" s="51"/>
      <c r="F594" s="51"/>
      <c r="G594" s="34"/>
      <c r="H594" s="51"/>
      <c r="J594" s="18"/>
      <c r="K594" s="93">
        <f>SUM(K591:K593)</f>
        <v>53959850000</v>
      </c>
      <c r="L594" s="93"/>
      <c r="M594" s="93">
        <f>SUM(M591:M593)</f>
        <v>34498500000</v>
      </c>
      <c r="N594" s="95"/>
      <c r="O594" s="95"/>
    </row>
    <row r="595" spans="1:13" s="62" customFormat="1" ht="15.75" customHeight="1" hidden="1">
      <c r="A595" s="61"/>
      <c r="B595" s="51" t="s">
        <v>631</v>
      </c>
      <c r="C595" s="51"/>
      <c r="D595" s="51"/>
      <c r="E595" s="51"/>
      <c r="F595" s="51"/>
      <c r="G595" s="99"/>
      <c r="H595" s="51"/>
      <c r="J595" s="53"/>
      <c r="K595" s="53"/>
      <c r="L595" s="53"/>
      <c r="M595" s="53"/>
    </row>
    <row r="596" spans="1:13" s="62" customFormat="1" ht="15.75" customHeight="1" hidden="1">
      <c r="A596" s="61"/>
      <c r="B596" s="51" t="s">
        <v>632</v>
      </c>
      <c r="C596" s="51"/>
      <c r="D596" s="51"/>
      <c r="E596" s="51"/>
      <c r="F596" s="51"/>
      <c r="G596" s="51"/>
      <c r="H596" s="51"/>
      <c r="J596" s="53"/>
      <c r="K596" s="53"/>
      <c r="L596" s="53"/>
      <c r="M596" s="53"/>
    </row>
    <row r="597" spans="1:14" s="36" customFormat="1" ht="39.75" customHeight="1" thickTop="1">
      <c r="A597" s="48"/>
      <c r="B597" s="33" t="s">
        <v>633</v>
      </c>
      <c r="C597" s="38"/>
      <c r="D597" s="38"/>
      <c r="E597" s="38"/>
      <c r="F597" s="38"/>
      <c r="G597" s="38"/>
      <c r="H597" s="38"/>
      <c r="J597" s="242"/>
      <c r="K597" s="241" t="s">
        <v>594</v>
      </c>
      <c r="L597" s="241"/>
      <c r="M597" s="241" t="s">
        <v>883</v>
      </c>
      <c r="N597" s="35"/>
    </row>
    <row r="598" spans="1:14" s="36" customFormat="1" ht="15.75" customHeight="1">
      <c r="A598" s="49"/>
      <c r="B598" s="33" t="s">
        <v>634</v>
      </c>
      <c r="C598" s="38"/>
      <c r="D598" s="38"/>
      <c r="E598" s="38"/>
      <c r="F598" s="38"/>
      <c r="G598" s="38"/>
      <c r="H598" s="38"/>
      <c r="J598" s="34"/>
      <c r="K598" s="34"/>
      <c r="L598" s="34"/>
      <c r="M598" s="34"/>
      <c r="N598" s="35"/>
    </row>
    <row r="599" spans="1:14" s="36" customFormat="1" ht="15.75" customHeight="1">
      <c r="A599" s="49"/>
      <c r="B599" s="38" t="s">
        <v>49</v>
      </c>
      <c r="C599" s="38"/>
      <c r="D599" s="38"/>
      <c r="E599" s="38"/>
      <c r="F599" s="38"/>
      <c r="G599" s="38"/>
      <c r="H599" s="38"/>
      <c r="J599" s="18"/>
      <c r="K599" s="18">
        <f>K603</f>
        <v>53959850000</v>
      </c>
      <c r="L599" s="18"/>
      <c r="M599" s="18">
        <f>M603</f>
        <v>34498500000</v>
      </c>
      <c r="N599" s="35"/>
    </row>
    <row r="600" spans="1:13" s="62" customFormat="1" ht="15.75" customHeight="1">
      <c r="A600" s="61"/>
      <c r="B600" s="103"/>
      <c r="C600" s="103" t="s">
        <v>106</v>
      </c>
      <c r="D600" s="51"/>
      <c r="E600" s="51"/>
      <c r="F600" s="51"/>
      <c r="G600" s="51"/>
      <c r="H600" s="51"/>
      <c r="J600" s="89"/>
      <c r="K600" s="89">
        <f>M603</f>
        <v>34498500000</v>
      </c>
      <c r="L600" s="89"/>
      <c r="M600" s="89">
        <v>31079800000</v>
      </c>
    </row>
    <row r="601" spans="1:13" s="62" customFormat="1" ht="15.75" customHeight="1">
      <c r="A601" s="61"/>
      <c r="B601" s="103"/>
      <c r="C601" s="103" t="s">
        <v>635</v>
      </c>
      <c r="D601" s="51"/>
      <c r="E601" s="51"/>
      <c r="F601" s="51"/>
      <c r="G601" s="51"/>
      <c r="H601" s="51"/>
      <c r="J601" s="89"/>
      <c r="K601" s="243">
        <v>19461350000</v>
      </c>
      <c r="L601" s="243"/>
      <c r="M601" s="89">
        <v>3418700000</v>
      </c>
    </row>
    <row r="602" spans="1:13" s="62" customFormat="1" ht="15.75" customHeight="1" hidden="1">
      <c r="A602" s="61"/>
      <c r="B602" s="103"/>
      <c r="C602" s="103" t="s">
        <v>636</v>
      </c>
      <c r="D602" s="51"/>
      <c r="E602" s="51"/>
      <c r="F602" s="51"/>
      <c r="G602" s="51"/>
      <c r="H602" s="51"/>
      <c r="J602" s="89"/>
      <c r="K602" s="89"/>
      <c r="L602" s="89"/>
      <c r="M602" s="89"/>
    </row>
    <row r="603" spans="1:13" s="62" customFormat="1" ht="15.75" customHeight="1">
      <c r="A603" s="61"/>
      <c r="B603" s="103"/>
      <c r="C603" s="103" t="s">
        <v>637</v>
      </c>
      <c r="D603" s="51"/>
      <c r="E603" s="51"/>
      <c r="F603" s="51"/>
      <c r="G603" s="51"/>
      <c r="H603" s="51"/>
      <c r="J603" s="89"/>
      <c r="K603" s="89">
        <f>K600+K601</f>
        <v>53959850000</v>
      </c>
      <c r="L603" s="89"/>
      <c r="M603" s="89">
        <v>34498500000</v>
      </c>
    </row>
    <row r="604" spans="1:14" s="36" customFormat="1" ht="15.75" customHeight="1" thickBot="1">
      <c r="A604" s="49"/>
      <c r="B604" s="38" t="s">
        <v>638</v>
      </c>
      <c r="C604" s="38"/>
      <c r="D604" s="38"/>
      <c r="E604" s="38"/>
      <c r="F604" s="38"/>
      <c r="G604" s="38"/>
      <c r="H604" s="38"/>
      <c r="J604" s="30"/>
      <c r="K604" s="244">
        <v>0</v>
      </c>
      <c r="L604" s="244"/>
      <c r="M604" s="244">
        <v>3418700000</v>
      </c>
      <c r="N604" s="35"/>
    </row>
    <row r="605" spans="1:14" s="36" customFormat="1" ht="39.75" customHeight="1" thickTop="1">
      <c r="A605" s="48"/>
      <c r="B605" s="33" t="s">
        <v>50</v>
      </c>
      <c r="C605" s="38"/>
      <c r="D605" s="38"/>
      <c r="E605" s="38"/>
      <c r="F605" s="38"/>
      <c r="G605" s="38"/>
      <c r="H605" s="38"/>
      <c r="J605" s="242"/>
      <c r="K605" s="241" t="s">
        <v>594</v>
      </c>
      <c r="L605" s="241"/>
      <c r="M605" s="241" t="s">
        <v>883</v>
      </c>
      <c r="N605" s="35"/>
    </row>
    <row r="606" spans="1:13" s="38" customFormat="1" ht="15.75" customHeight="1">
      <c r="A606" s="49"/>
      <c r="B606" s="38" t="s">
        <v>107</v>
      </c>
      <c r="I606" s="245"/>
      <c r="J606" s="39"/>
      <c r="K606" s="245"/>
      <c r="L606" s="245"/>
      <c r="M606" s="245"/>
    </row>
    <row r="607" spans="1:13" s="38" customFormat="1" ht="15.75" customHeight="1" thickBot="1">
      <c r="A607" s="61"/>
      <c r="B607" s="51"/>
      <c r="C607" s="51" t="s">
        <v>51</v>
      </c>
      <c r="D607" s="51"/>
      <c r="E607" s="51"/>
      <c r="F607" s="51"/>
      <c r="G607" s="51"/>
      <c r="H607" s="51"/>
      <c r="J607" s="53"/>
      <c r="K607" s="246" t="s">
        <v>639</v>
      </c>
      <c r="L607" s="246"/>
      <c r="M607" s="246">
        <v>0.1</v>
      </c>
    </row>
    <row r="608" spans="1:13" s="38" customFormat="1" ht="15.75" customHeight="1" hidden="1">
      <c r="A608" s="49"/>
      <c r="C608" s="51" t="s">
        <v>108</v>
      </c>
      <c r="J608" s="39"/>
      <c r="K608" s="39"/>
      <c r="L608" s="39"/>
      <c r="M608" s="39"/>
    </row>
    <row r="609" spans="1:13" s="38" customFormat="1" ht="15.75" customHeight="1" hidden="1">
      <c r="A609" s="49"/>
      <c r="B609" s="38" t="s">
        <v>640</v>
      </c>
      <c r="J609" s="39"/>
      <c r="K609" s="150" t="s">
        <v>477</v>
      </c>
      <c r="L609" s="150"/>
      <c r="M609" s="150" t="s">
        <v>641</v>
      </c>
    </row>
    <row r="610" spans="1:14" s="36" customFormat="1" ht="39.75" customHeight="1" thickTop="1">
      <c r="A610" s="48"/>
      <c r="B610" s="33" t="s">
        <v>642</v>
      </c>
      <c r="C610" s="38"/>
      <c r="D610" s="38"/>
      <c r="E610" s="38"/>
      <c r="F610" s="38"/>
      <c r="G610" s="38"/>
      <c r="H610" s="38"/>
      <c r="J610" s="242"/>
      <c r="K610" s="241" t="s">
        <v>932</v>
      </c>
      <c r="L610" s="241"/>
      <c r="M610" s="241" t="s">
        <v>931</v>
      </c>
      <c r="N610" s="35"/>
    </row>
    <row r="611" spans="1:14" s="36" customFormat="1" ht="15.75" customHeight="1">
      <c r="A611" s="49"/>
      <c r="B611" s="38" t="s">
        <v>643</v>
      </c>
      <c r="C611" s="38"/>
      <c r="D611" s="38"/>
      <c r="E611" s="38"/>
      <c r="F611" s="38"/>
      <c r="G611" s="38"/>
      <c r="H611" s="38"/>
      <c r="J611" s="30"/>
      <c r="K611" s="30">
        <f>K592/10000</f>
        <v>5395985</v>
      </c>
      <c r="L611" s="30"/>
      <c r="M611" s="30">
        <f>M603/10000</f>
        <v>3449850</v>
      </c>
      <c r="N611" s="35"/>
    </row>
    <row r="612" spans="1:14" s="36" customFormat="1" ht="15.75" customHeight="1">
      <c r="A612" s="49"/>
      <c r="B612" s="38" t="s">
        <v>109</v>
      </c>
      <c r="C612" s="38"/>
      <c r="D612" s="38"/>
      <c r="E612" s="38"/>
      <c r="F612" s="38"/>
      <c r="G612" s="38"/>
      <c r="H612" s="38"/>
      <c r="J612" s="30"/>
      <c r="K612" s="30">
        <f>K611</f>
        <v>5395985</v>
      </c>
      <c r="L612" s="30"/>
      <c r="M612" s="30">
        <f>M613</f>
        <v>3449850</v>
      </c>
      <c r="N612" s="35"/>
    </row>
    <row r="613" spans="1:14" s="36" customFormat="1" ht="15.75" customHeight="1">
      <c r="A613" s="61"/>
      <c r="B613" s="51"/>
      <c r="C613" s="51" t="s">
        <v>52</v>
      </c>
      <c r="D613" s="51"/>
      <c r="E613" s="51"/>
      <c r="F613" s="51"/>
      <c r="G613" s="51"/>
      <c r="H613" s="51"/>
      <c r="J613" s="89"/>
      <c r="K613" s="89">
        <f>K611</f>
        <v>5395985</v>
      </c>
      <c r="L613" s="89"/>
      <c r="M613" s="89">
        <f>M611</f>
        <v>3449850</v>
      </c>
      <c r="N613" s="35"/>
    </row>
    <row r="614" spans="1:14" s="36" customFormat="1" ht="15.75" customHeight="1" hidden="1">
      <c r="A614" s="61"/>
      <c r="B614" s="51"/>
      <c r="C614" s="51" t="s">
        <v>644</v>
      </c>
      <c r="D614" s="51"/>
      <c r="E614" s="51"/>
      <c r="F614" s="51"/>
      <c r="G614" s="51"/>
      <c r="H614" s="51"/>
      <c r="J614" s="89"/>
      <c r="K614" s="89"/>
      <c r="L614" s="89"/>
      <c r="M614" s="89"/>
      <c r="N614" s="35"/>
    </row>
    <row r="615" spans="1:14" s="36" customFormat="1" ht="15.75" customHeight="1">
      <c r="A615" s="49"/>
      <c r="B615" s="38" t="s">
        <v>53</v>
      </c>
      <c r="C615" s="38"/>
      <c r="D615" s="38"/>
      <c r="E615" s="38"/>
      <c r="F615" s="38"/>
      <c r="G615" s="38"/>
      <c r="H615" s="38"/>
      <c r="J615" s="30"/>
      <c r="K615" s="30">
        <f>SUM(K616:K617)</f>
        <v>0</v>
      </c>
      <c r="L615" s="30"/>
      <c r="M615" s="30">
        <f>SUM(M616:M617)</f>
        <v>0</v>
      </c>
      <c r="N615" s="35"/>
    </row>
    <row r="616" spans="1:14" s="36" customFormat="1" ht="15.75" customHeight="1" hidden="1">
      <c r="A616" s="61"/>
      <c r="B616" s="51"/>
      <c r="C616" s="51" t="s">
        <v>52</v>
      </c>
      <c r="D616" s="51"/>
      <c r="E616" s="51"/>
      <c r="F616" s="51"/>
      <c r="G616" s="51"/>
      <c r="H616" s="51"/>
      <c r="J616" s="89"/>
      <c r="K616" s="89"/>
      <c r="L616" s="89"/>
      <c r="M616" s="89"/>
      <c r="N616" s="35"/>
    </row>
    <row r="617" spans="1:14" s="36" customFormat="1" ht="15.75" customHeight="1" hidden="1">
      <c r="A617" s="61"/>
      <c r="B617" s="51"/>
      <c r="C617" s="51" t="s">
        <v>644</v>
      </c>
      <c r="D617" s="51"/>
      <c r="E617" s="51"/>
      <c r="F617" s="51"/>
      <c r="G617" s="51"/>
      <c r="H617" s="51"/>
      <c r="J617" s="89"/>
      <c r="K617" s="89"/>
      <c r="L617" s="89"/>
      <c r="M617" s="89"/>
      <c r="N617" s="35"/>
    </row>
    <row r="618" spans="1:14" s="36" customFormat="1" ht="15.75" customHeight="1">
      <c r="A618" s="49"/>
      <c r="B618" s="38" t="s">
        <v>54</v>
      </c>
      <c r="C618" s="38"/>
      <c r="D618" s="38"/>
      <c r="E618" s="38"/>
      <c r="F618" s="38"/>
      <c r="G618" s="38"/>
      <c r="H618" s="38"/>
      <c r="J618" s="30"/>
      <c r="K618" s="30">
        <f>SUM(K619:K620)</f>
        <v>5395985</v>
      </c>
      <c r="L618" s="30"/>
      <c r="M618" s="30">
        <f>SUM(M619:M620)</f>
        <v>3449850</v>
      </c>
      <c r="N618" s="35"/>
    </row>
    <row r="619" spans="1:14" s="36" customFormat="1" ht="15.75" customHeight="1">
      <c r="A619" s="61"/>
      <c r="B619" s="51"/>
      <c r="C619" s="51" t="s">
        <v>52</v>
      </c>
      <c r="D619" s="51"/>
      <c r="E619" s="51"/>
      <c r="F619" s="51"/>
      <c r="G619" s="51"/>
      <c r="H619" s="51"/>
      <c r="J619" s="89"/>
      <c r="K619" s="89">
        <f>K613-K616</f>
        <v>5395985</v>
      </c>
      <c r="L619" s="89"/>
      <c r="M619" s="89">
        <f>M613-M616</f>
        <v>3449850</v>
      </c>
      <c r="N619" s="35"/>
    </row>
    <row r="620" spans="1:14" s="36" customFormat="1" ht="15.75" customHeight="1" hidden="1">
      <c r="A620" s="61"/>
      <c r="B620" s="51"/>
      <c r="C620" s="51" t="s">
        <v>644</v>
      </c>
      <c r="D620" s="51"/>
      <c r="E620" s="51"/>
      <c r="F620" s="51"/>
      <c r="G620" s="51"/>
      <c r="H620" s="51"/>
      <c r="J620" s="89"/>
      <c r="K620" s="89">
        <f>K614-K617</f>
        <v>0</v>
      </c>
      <c r="L620" s="89"/>
      <c r="M620" s="89">
        <f>M614-M617</f>
        <v>0</v>
      </c>
      <c r="N620" s="35"/>
    </row>
    <row r="621" spans="1:14" s="36" customFormat="1" ht="15.75" customHeight="1" thickBot="1">
      <c r="A621" s="61"/>
      <c r="B621" s="51" t="s">
        <v>645</v>
      </c>
      <c r="C621" s="51"/>
      <c r="D621" s="51"/>
      <c r="E621" s="51"/>
      <c r="F621" s="51"/>
      <c r="G621" s="51"/>
      <c r="H621" s="51"/>
      <c r="J621" s="89"/>
      <c r="K621" s="247">
        <v>10000</v>
      </c>
      <c r="L621" s="247"/>
      <c r="M621" s="247">
        <v>10000</v>
      </c>
      <c r="N621" s="35"/>
    </row>
    <row r="622" spans="1:14" s="36" customFormat="1" ht="30" customHeight="1" thickTop="1">
      <c r="A622" s="32"/>
      <c r="B622" s="77" t="s">
        <v>646</v>
      </c>
      <c r="C622" s="33"/>
      <c r="D622" s="33"/>
      <c r="E622" s="33"/>
      <c r="F622" s="33"/>
      <c r="G622" s="33"/>
      <c r="H622" s="33"/>
      <c r="J622" s="242"/>
      <c r="K622" s="241" t="s">
        <v>932</v>
      </c>
      <c r="L622" s="241"/>
      <c r="M622" s="241" t="s">
        <v>931</v>
      </c>
      <c r="N622" s="35"/>
    </row>
    <row r="623" spans="1:14" s="36" customFormat="1" ht="15.75" customHeight="1">
      <c r="A623" s="49"/>
      <c r="B623" s="38" t="s">
        <v>647</v>
      </c>
      <c r="C623" s="133"/>
      <c r="D623" s="133"/>
      <c r="E623" s="133"/>
      <c r="F623" s="133"/>
      <c r="G623" s="133"/>
      <c r="H623" s="52"/>
      <c r="J623" s="30"/>
      <c r="K623" s="30">
        <v>7510945741</v>
      </c>
      <c r="L623" s="30"/>
      <c r="M623" s="30">
        <f>'[2]CDKT '!K120</f>
        <v>7370883419</v>
      </c>
      <c r="N623" s="35"/>
    </row>
    <row r="624" spans="1:14" s="36" customFormat="1" ht="15.75" customHeight="1">
      <c r="A624" s="49"/>
      <c r="B624" s="38" t="s">
        <v>61</v>
      </c>
      <c r="C624" s="133"/>
      <c r="D624" s="133"/>
      <c r="E624" s="133"/>
      <c r="F624" s="133"/>
      <c r="G624" s="133"/>
      <c r="H624" s="52"/>
      <c r="J624" s="30"/>
      <c r="K624" s="30">
        <v>4027072632</v>
      </c>
      <c r="L624" s="30"/>
      <c r="M624" s="30">
        <f>'[2]CDKT '!K121</f>
        <v>3957041471</v>
      </c>
      <c r="N624" s="35"/>
    </row>
    <row r="625" spans="1:13" s="35" customFormat="1" ht="15.75" customHeight="1" hidden="1">
      <c r="A625" s="49"/>
      <c r="B625" s="38" t="s">
        <v>648</v>
      </c>
      <c r="C625" s="133"/>
      <c r="D625" s="133"/>
      <c r="E625" s="133"/>
      <c r="F625" s="133"/>
      <c r="G625" s="133"/>
      <c r="H625" s="52"/>
      <c r="J625" s="30"/>
      <c r="K625" s="30"/>
      <c r="L625" s="30"/>
      <c r="M625" s="30"/>
    </row>
    <row r="626" spans="1:14" s="36" customFormat="1" ht="15.75" customHeight="1" hidden="1">
      <c r="A626" s="49"/>
      <c r="B626" s="38" t="s">
        <v>649</v>
      </c>
      <c r="C626" s="133"/>
      <c r="D626" s="133"/>
      <c r="E626" s="133"/>
      <c r="F626" s="133"/>
      <c r="G626" s="133"/>
      <c r="H626" s="52"/>
      <c r="J626" s="30"/>
      <c r="K626" s="30"/>
      <c r="L626" s="30"/>
      <c r="M626" s="30"/>
      <c r="N626" s="35"/>
    </row>
    <row r="627" spans="1:15" s="36" customFormat="1" ht="21" customHeight="1" thickBot="1">
      <c r="A627" s="61"/>
      <c r="B627" s="33"/>
      <c r="C627" s="33" t="s">
        <v>34</v>
      </c>
      <c r="D627" s="51"/>
      <c r="E627" s="51"/>
      <c r="F627" s="51"/>
      <c r="G627" s="51"/>
      <c r="H627" s="51"/>
      <c r="J627" s="18"/>
      <c r="K627" s="93">
        <f>SUM(K623:K626)</f>
        <v>11538018373</v>
      </c>
      <c r="L627" s="93"/>
      <c r="M627" s="93">
        <f>SUM(M623:M626)</f>
        <v>11327924890</v>
      </c>
      <c r="N627" s="95"/>
      <c r="O627" s="95"/>
    </row>
    <row r="628" spans="1:14" s="36" customFormat="1" ht="15.75" customHeight="1" thickTop="1">
      <c r="A628" s="49"/>
      <c r="B628" s="38" t="s">
        <v>650</v>
      </c>
      <c r="C628" s="38"/>
      <c r="D628" s="38"/>
      <c r="E628" s="38"/>
      <c r="F628" s="38"/>
      <c r="G628" s="38"/>
      <c r="H628" s="38"/>
      <c r="I628" s="39"/>
      <c r="J628" s="39"/>
      <c r="K628" s="39"/>
      <c r="L628" s="39"/>
      <c r="M628" s="39"/>
      <c r="N628" s="35"/>
    </row>
    <row r="629" spans="1:14" s="36" customFormat="1" ht="34.5" customHeight="1">
      <c r="A629" s="49"/>
      <c r="B629" s="736" t="s">
        <v>651</v>
      </c>
      <c r="C629" s="736"/>
      <c r="D629" s="736"/>
      <c r="E629" s="736"/>
      <c r="F629" s="736"/>
      <c r="G629" s="736"/>
      <c r="H629" s="736"/>
      <c r="I629" s="736"/>
      <c r="J629" s="736"/>
      <c r="K629" s="736"/>
      <c r="L629" s="736"/>
      <c r="M629" s="736"/>
      <c r="N629" s="35" t="s">
        <v>258</v>
      </c>
    </row>
    <row r="630" spans="1:14" s="36" customFormat="1" ht="34.5" customHeight="1">
      <c r="A630" s="49"/>
      <c r="B630" s="736" t="s">
        <v>652</v>
      </c>
      <c r="C630" s="736"/>
      <c r="D630" s="736"/>
      <c r="E630" s="736"/>
      <c r="F630" s="736"/>
      <c r="G630" s="736"/>
      <c r="H630" s="736"/>
      <c r="I630" s="736"/>
      <c r="J630" s="736"/>
      <c r="K630" s="736"/>
      <c r="L630" s="736"/>
      <c r="M630" s="736"/>
      <c r="N630" s="35" t="s">
        <v>258</v>
      </c>
    </row>
    <row r="631" spans="1:14" s="36" customFormat="1" ht="109.5" customHeight="1" hidden="1">
      <c r="A631" s="49"/>
      <c r="B631" s="736" t="s">
        <v>653</v>
      </c>
      <c r="C631" s="736"/>
      <c r="D631" s="736"/>
      <c r="E631" s="736"/>
      <c r="F631" s="736"/>
      <c r="G631" s="736"/>
      <c r="H631" s="736"/>
      <c r="I631" s="736"/>
      <c r="J631" s="736"/>
      <c r="K631" s="736"/>
      <c r="L631" s="31"/>
      <c r="M631" s="31"/>
      <c r="N631" s="35" t="s">
        <v>654</v>
      </c>
    </row>
    <row r="632" spans="1:14" s="36" customFormat="1" ht="30" customHeight="1" hidden="1">
      <c r="A632" s="32"/>
      <c r="B632" s="77" t="s">
        <v>655</v>
      </c>
      <c r="C632" s="33"/>
      <c r="D632" s="33"/>
      <c r="E632" s="33"/>
      <c r="F632" s="33"/>
      <c r="G632" s="33"/>
      <c r="H632" s="33"/>
      <c r="I632" s="34"/>
      <c r="J632" s="34"/>
      <c r="K632" s="34"/>
      <c r="L632" s="34"/>
      <c r="M632" s="34"/>
      <c r="N632" s="35"/>
    </row>
    <row r="633" spans="1:14" s="36" customFormat="1" ht="30" customHeight="1" hidden="1">
      <c r="A633" s="116" t="s">
        <v>656</v>
      </c>
      <c r="B633" s="33" t="s">
        <v>657</v>
      </c>
      <c r="C633" s="38"/>
      <c r="D633" s="38"/>
      <c r="E633" s="38"/>
      <c r="F633" s="38"/>
      <c r="G633" s="38"/>
      <c r="H633" s="38"/>
      <c r="I633" s="115" t="str">
        <f>'[1]TTC'!D14</f>
        <v>30/09/2012</v>
      </c>
      <c r="J633" s="115"/>
      <c r="K633" s="115" t="str">
        <f>'[1]TTC'!D13</f>
        <v>01/07/2012</v>
      </c>
      <c r="L633" s="115"/>
      <c r="M633" s="115"/>
      <c r="N633" s="35"/>
    </row>
    <row r="634" spans="1:14" s="36" customFormat="1" ht="15.75" customHeight="1" hidden="1">
      <c r="A634" s="61"/>
      <c r="B634" s="38" t="s">
        <v>658</v>
      </c>
      <c r="C634" s="51"/>
      <c r="D634" s="51"/>
      <c r="E634" s="51"/>
      <c r="F634" s="51"/>
      <c r="G634" s="51"/>
      <c r="H634" s="51"/>
      <c r="I634" s="53">
        <f>K637</f>
        <v>0</v>
      </c>
      <c r="J634" s="53"/>
      <c r="K634" s="53"/>
      <c r="L634" s="53"/>
      <c r="M634" s="53"/>
      <c r="N634" s="35"/>
    </row>
    <row r="635" spans="1:14" s="36" customFormat="1" ht="15.75" customHeight="1" hidden="1">
      <c r="A635" s="61"/>
      <c r="B635" s="38" t="s">
        <v>659</v>
      </c>
      <c r="C635" s="51"/>
      <c r="D635" s="51"/>
      <c r="E635" s="51"/>
      <c r="F635" s="51"/>
      <c r="G635" s="51"/>
      <c r="H635" s="51"/>
      <c r="I635" s="53"/>
      <c r="J635" s="53"/>
      <c r="K635" s="53"/>
      <c r="L635" s="53"/>
      <c r="M635" s="53"/>
      <c r="N635" s="35"/>
    </row>
    <row r="636" spans="1:14" s="36" customFormat="1" ht="15.75" customHeight="1" hidden="1">
      <c r="A636" s="61"/>
      <c r="B636" s="38" t="s">
        <v>660</v>
      </c>
      <c r="C636" s="51"/>
      <c r="D636" s="51"/>
      <c r="E636" s="51"/>
      <c r="F636" s="51"/>
      <c r="G636" s="51"/>
      <c r="H636" s="51"/>
      <c r="I636" s="53"/>
      <c r="J636" s="53"/>
      <c r="K636" s="53"/>
      <c r="L636" s="53"/>
      <c r="M636" s="53"/>
      <c r="N636" s="35"/>
    </row>
    <row r="637" spans="1:15" s="36" customFormat="1" ht="15.75" customHeight="1" hidden="1">
      <c r="A637" s="61"/>
      <c r="B637" s="38" t="s">
        <v>661</v>
      </c>
      <c r="C637" s="51"/>
      <c r="D637" s="51"/>
      <c r="E637" s="51"/>
      <c r="F637" s="51"/>
      <c r="G637" s="51"/>
      <c r="H637" s="51"/>
      <c r="I637" s="248">
        <f>I634+I635-I636</f>
        <v>0</v>
      </c>
      <c r="J637" s="53"/>
      <c r="K637" s="248">
        <f>K634+K635-K636</f>
        <v>0</v>
      </c>
      <c r="L637" s="53"/>
      <c r="M637" s="53"/>
      <c r="N637" s="95">
        <f>I637-'[1]CDKT '!I127</f>
        <v>0</v>
      </c>
      <c r="O637" s="95">
        <f>K637-'[1]CDKT '!K127</f>
        <v>0</v>
      </c>
    </row>
    <row r="638" spans="1:14" s="36" customFormat="1" ht="30" customHeight="1" hidden="1">
      <c r="A638" s="116" t="s">
        <v>662</v>
      </c>
      <c r="B638" s="33" t="s">
        <v>663</v>
      </c>
      <c r="C638" s="38"/>
      <c r="D638" s="38"/>
      <c r="E638" s="38"/>
      <c r="F638" s="38"/>
      <c r="G638" s="38"/>
      <c r="H638" s="38"/>
      <c r="I638" s="115" t="str">
        <f>'[1]TTC'!D14</f>
        <v>30/09/2012</v>
      </c>
      <c r="J638" s="115"/>
      <c r="K638" s="115" t="str">
        <f>'[1]TTC'!D13</f>
        <v>01/07/2012</v>
      </c>
      <c r="L638" s="115"/>
      <c r="M638" s="115"/>
      <c r="N638" s="35"/>
    </row>
    <row r="639" spans="1:15" s="36" customFormat="1" ht="15.75" customHeight="1" hidden="1">
      <c r="A639" s="61"/>
      <c r="B639" s="38" t="s">
        <v>664</v>
      </c>
      <c r="C639" s="51"/>
      <c r="D639" s="51"/>
      <c r="E639" s="51"/>
      <c r="F639" s="51"/>
      <c r="G639" s="51"/>
      <c r="H639" s="51"/>
      <c r="I639" s="53"/>
      <c r="J639" s="53"/>
      <c r="K639" s="53"/>
      <c r="L639" s="53"/>
      <c r="M639" s="53"/>
      <c r="N639" s="95" t="s">
        <v>665</v>
      </c>
      <c r="O639" s="95"/>
    </row>
    <row r="640" spans="1:15" s="36" customFormat="1" ht="15.75" customHeight="1" hidden="1">
      <c r="A640" s="61"/>
      <c r="B640" s="38"/>
      <c r="C640" s="51" t="s">
        <v>663</v>
      </c>
      <c r="D640" s="51"/>
      <c r="E640" s="51"/>
      <c r="F640" s="51"/>
      <c r="G640" s="51"/>
      <c r="H640" s="51"/>
      <c r="I640" s="53"/>
      <c r="J640" s="53"/>
      <c r="K640" s="53"/>
      <c r="L640" s="53"/>
      <c r="M640" s="53"/>
      <c r="N640" s="95"/>
      <c r="O640" s="95"/>
    </row>
    <row r="641" spans="1:15" s="36" customFormat="1" ht="15.75" customHeight="1" hidden="1">
      <c r="A641" s="61"/>
      <c r="B641" s="38"/>
      <c r="C641" s="51" t="s">
        <v>666</v>
      </c>
      <c r="D641" s="51"/>
      <c r="E641" s="51"/>
      <c r="F641" s="51"/>
      <c r="G641" s="51"/>
      <c r="H641" s="51"/>
      <c r="I641" s="53"/>
      <c r="J641" s="53"/>
      <c r="K641" s="53"/>
      <c r="L641" s="53"/>
      <c r="M641" s="53"/>
      <c r="N641" s="95"/>
      <c r="O641" s="95"/>
    </row>
    <row r="642" spans="1:15" s="36" customFormat="1" ht="15.75" customHeight="1" hidden="1">
      <c r="A642" s="61"/>
      <c r="B642" s="38" t="s">
        <v>667</v>
      </c>
      <c r="C642" s="51"/>
      <c r="D642" s="51"/>
      <c r="E642" s="51"/>
      <c r="F642" s="51"/>
      <c r="G642" s="51"/>
      <c r="H642" s="51"/>
      <c r="I642" s="53"/>
      <c r="J642" s="53"/>
      <c r="K642" s="53"/>
      <c r="L642" s="53"/>
      <c r="M642" s="53"/>
      <c r="N642" s="95"/>
      <c r="O642" s="95"/>
    </row>
    <row r="643" spans="1:15" s="36" customFormat="1" ht="15.75" customHeight="1" hidden="1">
      <c r="A643" s="61"/>
      <c r="B643" s="38" t="s">
        <v>668</v>
      </c>
      <c r="C643" s="51"/>
      <c r="D643" s="51"/>
      <c r="E643" s="51"/>
      <c r="F643" s="51"/>
      <c r="G643" s="51"/>
      <c r="H643" s="51"/>
      <c r="I643" s="53"/>
      <c r="J643" s="53"/>
      <c r="K643" s="53"/>
      <c r="L643" s="53"/>
      <c r="M643" s="53"/>
      <c r="N643" s="95"/>
      <c r="O643" s="95"/>
    </row>
    <row r="644" spans="1:15" s="36" customFormat="1" ht="15.75" customHeight="1" hidden="1">
      <c r="A644" s="61"/>
      <c r="B644" s="38"/>
      <c r="C644" s="51" t="s">
        <v>669</v>
      </c>
      <c r="D644" s="51"/>
      <c r="E644" s="51"/>
      <c r="F644" s="51"/>
      <c r="G644" s="51"/>
      <c r="H644" s="51"/>
      <c r="I644" s="53"/>
      <c r="J644" s="53"/>
      <c r="K644" s="53"/>
      <c r="L644" s="53"/>
      <c r="M644" s="53"/>
      <c r="N644" s="95"/>
      <c r="O644" s="95"/>
    </row>
    <row r="645" spans="1:15" s="36" customFormat="1" ht="15.75" customHeight="1" hidden="1">
      <c r="A645" s="61"/>
      <c r="B645" s="38"/>
      <c r="C645" s="51" t="s">
        <v>670</v>
      </c>
      <c r="D645" s="51"/>
      <c r="E645" s="51"/>
      <c r="F645" s="51"/>
      <c r="G645" s="51"/>
      <c r="H645" s="51"/>
      <c r="I645" s="53"/>
      <c r="J645" s="53"/>
      <c r="K645" s="53"/>
      <c r="L645" s="53"/>
      <c r="M645" s="53"/>
      <c r="N645" s="95"/>
      <c r="O645" s="95"/>
    </row>
    <row r="646" spans="1:15" s="36" customFormat="1" ht="15.75" customHeight="1" hidden="1">
      <c r="A646" s="61"/>
      <c r="B646" s="38"/>
      <c r="C646" s="51" t="s">
        <v>601</v>
      </c>
      <c r="D646" s="51"/>
      <c r="E646" s="51"/>
      <c r="F646" s="51"/>
      <c r="G646" s="51"/>
      <c r="H646" s="51"/>
      <c r="I646" s="248"/>
      <c r="J646" s="53"/>
      <c r="K646" s="248"/>
      <c r="L646" s="53"/>
      <c r="M646" s="53"/>
      <c r="N646" s="95"/>
      <c r="O646" s="95"/>
    </row>
    <row r="647" spans="1:15" s="36" customFormat="1" ht="15.75" customHeight="1">
      <c r="A647" s="61"/>
      <c r="B647" s="38"/>
      <c r="C647" s="51"/>
      <c r="D647" s="51"/>
      <c r="E647" s="51"/>
      <c r="F647" s="51"/>
      <c r="G647" s="51"/>
      <c r="H647" s="51"/>
      <c r="I647" s="53"/>
      <c r="J647" s="53"/>
      <c r="K647" s="53"/>
      <c r="L647" s="53"/>
      <c r="M647" s="53"/>
      <c r="N647" s="95"/>
      <c r="O647" s="95"/>
    </row>
    <row r="648" spans="1:15" s="36" customFormat="1" ht="15.75" customHeight="1">
      <c r="A648" s="61"/>
      <c r="B648" s="38"/>
      <c r="C648" s="51"/>
      <c r="D648" s="51"/>
      <c r="E648" s="51"/>
      <c r="F648" s="51"/>
      <c r="G648" s="51"/>
      <c r="H648" s="51"/>
      <c r="I648" s="53"/>
      <c r="J648" s="53"/>
      <c r="K648" s="53"/>
      <c r="L648" s="53"/>
      <c r="M648" s="53"/>
      <c r="N648" s="95"/>
      <c r="O648" s="95"/>
    </row>
    <row r="649" spans="1:15" s="36" customFormat="1" ht="15.75" customHeight="1">
      <c r="A649" s="61"/>
      <c r="B649" s="38"/>
      <c r="C649" s="51"/>
      <c r="D649" s="51"/>
      <c r="E649" s="51"/>
      <c r="F649" s="51"/>
      <c r="G649" s="51"/>
      <c r="H649" s="51"/>
      <c r="I649" s="53"/>
      <c r="J649" s="53"/>
      <c r="K649" s="53"/>
      <c r="L649" s="53"/>
      <c r="M649" s="53"/>
      <c r="N649" s="95"/>
      <c r="O649" s="95"/>
    </row>
    <row r="650" spans="1:15" s="36" customFormat="1" ht="15.75" customHeight="1">
      <c r="A650" s="61"/>
      <c r="B650" s="38"/>
      <c r="C650" s="51"/>
      <c r="D650" s="51"/>
      <c r="E650" s="51"/>
      <c r="F650" s="51"/>
      <c r="G650" s="51"/>
      <c r="H650" s="51"/>
      <c r="I650" s="53"/>
      <c r="J650" s="53"/>
      <c r="K650" s="53"/>
      <c r="L650" s="53"/>
      <c r="M650" s="53"/>
      <c r="N650" s="95"/>
      <c r="O650" s="95"/>
    </row>
    <row r="651" spans="1:15" s="36" customFormat="1" ht="15.75" customHeight="1">
      <c r="A651" s="61"/>
      <c r="B651" s="38"/>
      <c r="C651" s="51"/>
      <c r="D651" s="51"/>
      <c r="E651" s="51"/>
      <c r="F651" s="51"/>
      <c r="G651" s="51"/>
      <c r="H651" s="51"/>
      <c r="I651" s="53"/>
      <c r="J651" s="53"/>
      <c r="K651" s="53"/>
      <c r="L651" s="53"/>
      <c r="M651" s="53"/>
      <c r="N651" s="95"/>
      <c r="O651" s="95"/>
    </row>
    <row r="652" spans="1:14" s="249" customFormat="1" ht="38.25" customHeight="1">
      <c r="A652" s="729" t="s">
        <v>671</v>
      </c>
      <c r="B652" s="729"/>
      <c r="C652" s="729"/>
      <c r="D652" s="729"/>
      <c r="E652" s="729"/>
      <c r="F652" s="729"/>
      <c r="G652" s="729"/>
      <c r="H652" s="729"/>
      <c r="I652" s="729"/>
      <c r="J652" s="729"/>
      <c r="K652" s="729"/>
      <c r="L652" s="660"/>
      <c r="M652" s="660"/>
      <c r="N652" s="40"/>
    </row>
    <row r="653" spans="1:14" s="36" customFormat="1" ht="39.75" customHeight="1">
      <c r="A653" s="48" t="s">
        <v>672</v>
      </c>
      <c r="B653" s="33" t="s">
        <v>673</v>
      </c>
      <c r="C653" s="38"/>
      <c r="D653" s="38"/>
      <c r="E653" s="38"/>
      <c r="F653" s="38"/>
      <c r="G653" s="38"/>
      <c r="H653" s="38"/>
      <c r="J653" s="242"/>
      <c r="K653" s="241" t="s">
        <v>934</v>
      </c>
      <c r="L653" s="241"/>
      <c r="M653" s="241" t="s">
        <v>933</v>
      </c>
      <c r="N653" s="35"/>
    </row>
    <row r="654" spans="1:14" s="36" customFormat="1" ht="15.75" customHeight="1">
      <c r="A654" s="49"/>
      <c r="B654" s="38" t="s">
        <v>33</v>
      </c>
      <c r="C654" s="38"/>
      <c r="D654" s="38"/>
      <c r="E654" s="38"/>
      <c r="F654" s="38"/>
      <c r="G654" s="38"/>
      <c r="H654" s="38"/>
      <c r="J654" s="30"/>
      <c r="K654" s="378">
        <v>54496061703</v>
      </c>
      <c r="L654" s="378"/>
      <c r="M654" s="3">
        <v>144643116883</v>
      </c>
      <c r="N654" s="35"/>
    </row>
    <row r="655" spans="1:14" s="36" customFormat="1" ht="15.75" customHeight="1" hidden="1">
      <c r="A655" s="49"/>
      <c r="B655" s="38" t="s">
        <v>674</v>
      </c>
      <c r="C655" s="38"/>
      <c r="D655" s="38"/>
      <c r="E655" s="38"/>
      <c r="F655" s="38"/>
      <c r="G655" s="38"/>
      <c r="H655" s="38"/>
      <c r="J655" s="30"/>
      <c r="K655" s="30"/>
      <c r="L655" s="30"/>
      <c r="M655" s="30"/>
      <c r="N655" s="35"/>
    </row>
    <row r="656" spans="1:14" s="36" customFormat="1" ht="15.75" customHeight="1" hidden="1">
      <c r="A656" s="49"/>
      <c r="B656" s="38" t="s">
        <v>675</v>
      </c>
      <c r="C656" s="38"/>
      <c r="D656" s="38"/>
      <c r="E656" s="38"/>
      <c r="F656" s="38"/>
      <c r="G656" s="38"/>
      <c r="H656" s="38"/>
      <c r="J656" s="30"/>
      <c r="K656" s="30"/>
      <c r="L656" s="30"/>
      <c r="M656" s="30"/>
      <c r="N656" s="35"/>
    </row>
    <row r="657" spans="1:14" s="36" customFormat="1" ht="15.75" customHeight="1" hidden="1">
      <c r="A657" s="49"/>
      <c r="B657" s="38" t="s">
        <v>676</v>
      </c>
      <c r="C657" s="38"/>
      <c r="D657" s="38"/>
      <c r="E657" s="38"/>
      <c r="F657" s="38"/>
      <c r="G657" s="38"/>
      <c r="H657" s="38"/>
      <c r="J657" s="30"/>
      <c r="K657" s="30"/>
      <c r="L657" s="30"/>
      <c r="M657" s="30"/>
      <c r="N657" s="95" t="s">
        <v>677</v>
      </c>
    </row>
    <row r="658" spans="1:15" s="36" customFormat="1" ht="21" customHeight="1" thickBot="1">
      <c r="A658" s="61"/>
      <c r="B658" s="33"/>
      <c r="C658" s="33" t="s">
        <v>34</v>
      </c>
      <c r="D658" s="51"/>
      <c r="E658" s="51"/>
      <c r="F658" s="51"/>
      <c r="G658" s="51"/>
      <c r="H658" s="51"/>
      <c r="J658" s="18"/>
      <c r="K658" s="93">
        <f>SUM(K654:K657)</f>
        <v>54496061703</v>
      </c>
      <c r="L658" s="93"/>
      <c r="M658" s="93">
        <f>SUM(M654:M657)</f>
        <v>144643116883</v>
      </c>
      <c r="N658" s="95">
        <f>K658-'[1]KQKD 1'!H9</f>
        <v>-15216868961</v>
      </c>
      <c r="O658" s="95">
        <f>M658-'[1]KQKD 1'!J9</f>
        <v>56626454055</v>
      </c>
    </row>
    <row r="659" spans="1:15" s="36" customFormat="1" ht="21" customHeight="1" hidden="1">
      <c r="A659" s="61"/>
      <c r="B659" s="38" t="s">
        <v>678</v>
      </c>
      <c r="C659" s="33"/>
      <c r="D659" s="51"/>
      <c r="E659" s="51"/>
      <c r="F659" s="51"/>
      <c r="G659" s="51"/>
      <c r="H659" s="51"/>
      <c r="J659" s="34"/>
      <c r="K659" s="34"/>
      <c r="L659" s="34"/>
      <c r="M659" s="34"/>
      <c r="N659" s="95"/>
      <c r="O659" s="95"/>
    </row>
    <row r="660" spans="1:15" s="62" customFormat="1" ht="15.75" customHeight="1" hidden="1">
      <c r="A660" s="61"/>
      <c r="B660" s="203" t="s">
        <v>679</v>
      </c>
      <c r="C660" s="51" t="s">
        <v>680</v>
      </c>
      <c r="D660" s="51"/>
      <c r="E660" s="51"/>
      <c r="F660" s="51"/>
      <c r="G660" s="51"/>
      <c r="H660" s="51"/>
      <c r="J660" s="74"/>
      <c r="K660" s="74"/>
      <c r="L660" s="74"/>
      <c r="M660" s="74"/>
      <c r="N660" s="209"/>
      <c r="O660" s="209"/>
    </row>
    <row r="661" spans="1:15" s="62" customFormat="1" ht="15.75" customHeight="1" hidden="1">
      <c r="A661" s="61"/>
      <c r="B661" s="203" t="s">
        <v>681</v>
      </c>
      <c r="C661" s="51" t="s">
        <v>682</v>
      </c>
      <c r="D661" s="51"/>
      <c r="E661" s="51"/>
      <c r="F661" s="51"/>
      <c r="G661" s="51"/>
      <c r="H661" s="51"/>
      <c r="J661" s="74"/>
      <c r="K661" s="74"/>
      <c r="L661" s="74"/>
      <c r="M661" s="74"/>
      <c r="N661" s="209"/>
      <c r="O661" s="209"/>
    </row>
    <row r="662" spans="1:15" s="62" customFormat="1" ht="15.75" customHeight="1" hidden="1">
      <c r="A662" s="61"/>
      <c r="B662" s="51"/>
      <c r="C662" s="51" t="s">
        <v>683</v>
      </c>
      <c r="D662" s="51"/>
      <c r="E662" s="51"/>
      <c r="F662" s="51"/>
      <c r="G662" s="51"/>
      <c r="H662" s="51"/>
      <c r="J662" s="74"/>
      <c r="K662" s="74"/>
      <c r="L662" s="74"/>
      <c r="M662" s="74"/>
      <c r="N662" s="209"/>
      <c r="O662" s="209"/>
    </row>
    <row r="663" spans="1:14" s="36" customFormat="1" ht="39.75" customHeight="1" thickTop="1">
      <c r="A663" s="48" t="s">
        <v>684</v>
      </c>
      <c r="B663" s="33" t="s">
        <v>685</v>
      </c>
      <c r="C663" s="38"/>
      <c r="D663" s="38"/>
      <c r="E663" s="38"/>
      <c r="F663" s="38"/>
      <c r="G663" s="38"/>
      <c r="H663" s="38"/>
      <c r="J663" s="242"/>
      <c r="K663" s="241" t="s">
        <v>934</v>
      </c>
      <c r="L663" s="241"/>
      <c r="M663" s="241" t="s">
        <v>933</v>
      </c>
      <c r="N663" s="35"/>
    </row>
    <row r="664" spans="1:15" s="62" customFormat="1" ht="15.75" customHeight="1" hidden="1">
      <c r="A664" s="61"/>
      <c r="B664" s="38" t="s">
        <v>686</v>
      </c>
      <c r="C664" s="51"/>
      <c r="D664" s="51"/>
      <c r="E664" s="51"/>
      <c r="F664" s="51"/>
      <c r="G664" s="51"/>
      <c r="H664" s="51"/>
      <c r="J664" s="156"/>
      <c r="K664" s="156"/>
      <c r="L664" s="156"/>
      <c r="M664" s="156"/>
      <c r="N664" s="209"/>
      <c r="O664" s="209"/>
    </row>
    <row r="665" spans="1:15" s="62" customFormat="1" ht="15.75" customHeight="1" hidden="1">
      <c r="A665" s="61"/>
      <c r="B665" s="38" t="s">
        <v>687</v>
      </c>
      <c r="C665" s="51"/>
      <c r="D665" s="51"/>
      <c r="E665" s="51"/>
      <c r="F665" s="51"/>
      <c r="G665" s="51"/>
      <c r="H665" s="51"/>
      <c r="J665" s="156"/>
      <c r="K665" s="156"/>
      <c r="L665" s="156"/>
      <c r="M665" s="156"/>
      <c r="N665" s="209"/>
      <c r="O665" s="209"/>
    </row>
    <row r="666" spans="1:15" s="62" customFormat="1" ht="15.75" customHeight="1">
      <c r="A666" s="61"/>
      <c r="B666" s="38" t="s">
        <v>90</v>
      </c>
      <c r="C666" s="51"/>
      <c r="D666" s="51"/>
      <c r="E666" s="51"/>
      <c r="F666" s="51"/>
      <c r="G666" s="51"/>
      <c r="H666" s="51"/>
      <c r="J666" s="156"/>
      <c r="K666" s="30"/>
      <c r="L666" s="30"/>
      <c r="M666" s="3">
        <v>390000</v>
      </c>
      <c r="N666" s="209"/>
      <c r="O666" s="209"/>
    </row>
    <row r="667" spans="1:15" s="62" customFormat="1" ht="15.75" customHeight="1" hidden="1">
      <c r="A667" s="61"/>
      <c r="B667" s="38" t="s">
        <v>688</v>
      </c>
      <c r="C667" s="51"/>
      <c r="D667" s="51"/>
      <c r="E667" s="51"/>
      <c r="F667" s="51"/>
      <c r="G667" s="51"/>
      <c r="H667" s="51"/>
      <c r="J667" s="156"/>
      <c r="K667" s="156"/>
      <c r="L667" s="156"/>
      <c r="M667" s="156"/>
      <c r="N667" s="209"/>
      <c r="O667" s="209"/>
    </row>
    <row r="668" spans="1:14" s="36" customFormat="1" ht="15.75" customHeight="1" hidden="1">
      <c r="A668" s="49"/>
      <c r="B668" s="38" t="s">
        <v>555</v>
      </c>
      <c r="C668" s="38"/>
      <c r="D668" s="38"/>
      <c r="E668" s="38"/>
      <c r="F668" s="38"/>
      <c r="G668" s="38"/>
      <c r="H668" s="38"/>
      <c r="J668" s="30"/>
      <c r="K668" s="30"/>
      <c r="L668" s="30"/>
      <c r="M668" s="30"/>
      <c r="N668" s="35"/>
    </row>
    <row r="669" spans="1:14" s="36" customFormat="1" ht="15.75" customHeight="1" hidden="1">
      <c r="A669" s="49"/>
      <c r="B669" s="38" t="s">
        <v>689</v>
      </c>
      <c r="C669" s="38"/>
      <c r="D669" s="38"/>
      <c r="E669" s="38"/>
      <c r="F669" s="38"/>
      <c r="G669" s="38"/>
      <c r="H669" s="38"/>
      <c r="J669" s="30"/>
      <c r="K669" s="30"/>
      <c r="L669" s="30"/>
      <c r="M669" s="30"/>
      <c r="N669" s="35"/>
    </row>
    <row r="670" spans="1:15" s="36" customFormat="1" ht="21" customHeight="1" thickBot="1">
      <c r="A670" s="61"/>
      <c r="B670" s="33"/>
      <c r="C670" s="33" t="s">
        <v>34</v>
      </c>
      <c r="D670" s="51"/>
      <c r="E670" s="51"/>
      <c r="F670" s="51"/>
      <c r="G670" s="51"/>
      <c r="H670" s="51"/>
      <c r="J670" s="18"/>
      <c r="K670" s="93">
        <f>SUM(K664:K669)</f>
        <v>0</v>
      </c>
      <c r="L670" s="93"/>
      <c r="M670" s="93">
        <f>SUM(M664:M669)</f>
        <v>390000</v>
      </c>
      <c r="N670" s="95">
        <f>K670-'[1]KQKD 1'!H10</f>
        <v>0</v>
      </c>
      <c r="O670" s="95">
        <f>M670-'[1]KQKD 1'!J10</f>
        <v>-386346458</v>
      </c>
    </row>
    <row r="671" spans="1:14" s="36" customFormat="1" ht="39.75" customHeight="1" thickTop="1">
      <c r="A671" s="48" t="s">
        <v>690</v>
      </c>
      <c r="B671" s="33" t="s">
        <v>691</v>
      </c>
      <c r="C671" s="38"/>
      <c r="D671" s="38"/>
      <c r="E671" s="38"/>
      <c r="F671" s="38"/>
      <c r="G671" s="38"/>
      <c r="H671" s="38"/>
      <c r="J671" s="242"/>
      <c r="K671" s="241" t="s">
        <v>934</v>
      </c>
      <c r="L671" s="241"/>
      <c r="M671" s="241" t="s">
        <v>933</v>
      </c>
      <c r="N671" s="35"/>
    </row>
    <row r="672" spans="1:14" s="36" customFormat="1" ht="15.75" customHeight="1">
      <c r="A672" s="49"/>
      <c r="B672" s="38" t="s">
        <v>55</v>
      </c>
      <c r="C672" s="38"/>
      <c r="D672" s="38"/>
      <c r="E672" s="38"/>
      <c r="F672" s="38"/>
      <c r="G672" s="38"/>
      <c r="H672" s="38"/>
      <c r="J672" s="30"/>
      <c r="K672" s="30">
        <f>K654-K666</f>
        <v>54496061703</v>
      </c>
      <c r="L672" s="30"/>
      <c r="M672" s="30">
        <f>M654-M666</f>
        <v>144642726883</v>
      </c>
      <c r="N672" s="35"/>
    </row>
    <row r="673" spans="1:14" s="36" customFormat="1" ht="15.75" customHeight="1" hidden="1">
      <c r="A673" s="49"/>
      <c r="B673" s="38" t="s">
        <v>692</v>
      </c>
      <c r="C673" s="38"/>
      <c r="D673" s="38"/>
      <c r="E673" s="38"/>
      <c r="F673" s="38"/>
      <c r="G673" s="38"/>
      <c r="H673" s="38"/>
      <c r="J673" s="30"/>
      <c r="K673" s="30"/>
      <c r="L673" s="30"/>
      <c r="M673" s="30"/>
      <c r="N673" s="35"/>
    </row>
    <row r="674" spans="1:14" s="36" customFormat="1" ht="15.75" customHeight="1" hidden="1">
      <c r="A674" s="49"/>
      <c r="B674" s="38" t="s">
        <v>693</v>
      </c>
      <c r="C674" s="38"/>
      <c r="D674" s="38"/>
      <c r="E674" s="38"/>
      <c r="F674" s="38"/>
      <c r="G674" s="38"/>
      <c r="H674" s="38"/>
      <c r="J674" s="30"/>
      <c r="K674" s="30"/>
      <c r="L674" s="30"/>
      <c r="M674" s="30"/>
      <c r="N674" s="35"/>
    </row>
    <row r="675" spans="1:14" s="36" customFormat="1" ht="15.75" customHeight="1" hidden="1">
      <c r="A675" s="49"/>
      <c r="B675" s="38" t="s">
        <v>694</v>
      </c>
      <c r="C675" s="38"/>
      <c r="D675" s="38"/>
      <c r="E675" s="38"/>
      <c r="F675" s="38"/>
      <c r="G675" s="38"/>
      <c r="H675" s="38"/>
      <c r="J675" s="30"/>
      <c r="K675" s="30"/>
      <c r="L675" s="30"/>
      <c r="M675" s="30"/>
      <c r="N675" s="35"/>
    </row>
    <row r="676" spans="1:15" s="36" customFormat="1" ht="21" customHeight="1" thickBot="1">
      <c r="A676" s="61"/>
      <c r="B676" s="33"/>
      <c r="C676" s="33" t="s">
        <v>34</v>
      </c>
      <c r="D676" s="51"/>
      <c r="E676" s="51"/>
      <c r="F676" s="51"/>
      <c r="G676" s="51"/>
      <c r="H676" s="51"/>
      <c r="J676" s="18"/>
      <c r="K676" s="93">
        <f>SUM(K672:K675)</f>
        <v>54496061703</v>
      </c>
      <c r="L676" s="93"/>
      <c r="M676" s="93">
        <f>SUM(M672:M675)</f>
        <v>144642726883</v>
      </c>
      <c r="N676" s="95">
        <f>K676-'[1]KQKD 1'!H11</f>
        <v>-15216868961</v>
      </c>
      <c r="O676" s="95">
        <f>M676-'[1]KQKD 1'!J11</f>
        <v>57012800513</v>
      </c>
    </row>
    <row r="677" spans="1:14" s="36" customFormat="1" ht="39.75" customHeight="1" thickTop="1">
      <c r="A677" s="48" t="s">
        <v>695</v>
      </c>
      <c r="B677" s="33" t="s">
        <v>696</v>
      </c>
      <c r="C677" s="38"/>
      <c r="D677" s="38"/>
      <c r="E677" s="38"/>
      <c r="F677" s="38"/>
      <c r="G677" s="38"/>
      <c r="H677" s="38"/>
      <c r="J677" s="242"/>
      <c r="K677" s="241" t="s">
        <v>934</v>
      </c>
      <c r="L677" s="241"/>
      <c r="M677" s="241" t="s">
        <v>933</v>
      </c>
      <c r="N677" s="35"/>
    </row>
    <row r="678" spans="1:14" s="36" customFormat="1" ht="15.75" customHeight="1" hidden="1">
      <c r="A678" s="49"/>
      <c r="B678" s="38" t="s">
        <v>697</v>
      </c>
      <c r="C678" s="38"/>
      <c r="D678" s="38"/>
      <c r="E678" s="38"/>
      <c r="F678" s="38"/>
      <c r="G678" s="38"/>
      <c r="H678" s="38"/>
      <c r="J678" s="30"/>
      <c r="K678" s="30"/>
      <c r="L678" s="30"/>
      <c r="M678" s="30"/>
      <c r="N678" s="35"/>
    </row>
    <row r="679" spans="1:14" s="36" customFormat="1" ht="15.75" customHeight="1">
      <c r="A679" s="49"/>
      <c r="B679" s="38" t="s">
        <v>698</v>
      </c>
      <c r="C679" s="38"/>
      <c r="D679" s="38"/>
      <c r="E679" s="38"/>
      <c r="F679" s="38"/>
      <c r="G679" s="38"/>
      <c r="H679" s="38"/>
      <c r="J679" s="30"/>
      <c r="K679" s="378">
        <v>37803932553</v>
      </c>
      <c r="L679" s="378"/>
      <c r="M679" s="3">
        <v>94007361890</v>
      </c>
      <c r="N679" s="35"/>
    </row>
    <row r="680" spans="1:14" s="36" customFormat="1" ht="15.75" customHeight="1" hidden="1">
      <c r="A680" s="49"/>
      <c r="B680" s="38" t="s">
        <v>699</v>
      </c>
      <c r="C680" s="38"/>
      <c r="D680" s="38"/>
      <c r="E680" s="38"/>
      <c r="F680" s="38"/>
      <c r="G680" s="38"/>
      <c r="H680" s="38"/>
      <c r="J680" s="30"/>
      <c r="K680" s="30"/>
      <c r="L680" s="30"/>
      <c r="M680" s="30"/>
      <c r="N680" s="35"/>
    </row>
    <row r="681" spans="1:14" s="36" customFormat="1" ht="15.75" customHeight="1" hidden="1">
      <c r="A681" s="49"/>
      <c r="B681" s="38" t="s">
        <v>700</v>
      </c>
      <c r="C681" s="38"/>
      <c r="D681" s="38"/>
      <c r="E681" s="38"/>
      <c r="F681" s="38"/>
      <c r="G681" s="38"/>
      <c r="H681" s="38"/>
      <c r="J681" s="30"/>
      <c r="K681" s="30"/>
      <c r="L681" s="30"/>
      <c r="M681" s="30"/>
      <c r="N681" s="35"/>
    </row>
    <row r="682" spans="1:14" s="36" customFormat="1" ht="15.75" customHeight="1" hidden="1">
      <c r="A682" s="49"/>
      <c r="B682" s="38" t="s">
        <v>701</v>
      </c>
      <c r="C682" s="38"/>
      <c r="D682" s="38"/>
      <c r="E682" s="38"/>
      <c r="F682" s="38"/>
      <c r="G682" s="38"/>
      <c r="H682" s="38"/>
      <c r="J682" s="108"/>
      <c r="K682" s="108"/>
      <c r="L682" s="108"/>
      <c r="M682" s="108"/>
      <c r="N682" s="35"/>
    </row>
    <row r="683" spans="1:14" s="36" customFormat="1" ht="15.75" customHeight="1" hidden="1">
      <c r="A683" s="49"/>
      <c r="B683" s="38" t="s">
        <v>702</v>
      </c>
      <c r="C683" s="38"/>
      <c r="D683" s="38"/>
      <c r="E683" s="38"/>
      <c r="F683" s="38"/>
      <c r="G683" s="38"/>
      <c r="H683" s="38"/>
      <c r="J683" s="108"/>
      <c r="K683" s="108"/>
      <c r="L683" s="108"/>
      <c r="M683" s="108"/>
      <c r="N683" s="35" t="s">
        <v>412</v>
      </c>
    </row>
    <row r="684" spans="1:14" s="36" customFormat="1" ht="15.75" customHeight="1" hidden="1">
      <c r="A684" s="49"/>
      <c r="B684" s="38" t="s">
        <v>703</v>
      </c>
      <c r="C684" s="38"/>
      <c r="D684" s="38"/>
      <c r="E684" s="38"/>
      <c r="F684" s="38"/>
      <c r="G684" s="38"/>
      <c r="H684" s="38"/>
      <c r="J684" s="108"/>
      <c r="K684" s="108"/>
      <c r="L684" s="108"/>
      <c r="M684" s="108"/>
      <c r="N684" s="35"/>
    </row>
    <row r="685" spans="1:14" s="36" customFormat="1" ht="15.75" customHeight="1" hidden="1">
      <c r="A685" s="49"/>
      <c r="B685" s="38" t="s">
        <v>13</v>
      </c>
      <c r="C685" s="38"/>
      <c r="D685" s="38"/>
      <c r="E685" s="38"/>
      <c r="F685" s="38"/>
      <c r="G685" s="38"/>
      <c r="H685" s="38"/>
      <c r="J685" s="108"/>
      <c r="K685" s="30"/>
      <c r="L685" s="30"/>
      <c r="M685" s="30"/>
      <c r="N685" s="35"/>
    </row>
    <row r="686" spans="1:15" s="36" customFormat="1" ht="19.5" customHeight="1" thickBot="1">
      <c r="A686" s="32"/>
      <c r="B686" s="33"/>
      <c r="C686" s="33" t="s">
        <v>34</v>
      </c>
      <c r="D686" s="33"/>
      <c r="E686" s="33"/>
      <c r="F686" s="33"/>
      <c r="G686" s="33"/>
      <c r="H686" s="33"/>
      <c r="J686" s="18"/>
      <c r="K686" s="93">
        <f>SUM(K678:K685)</f>
        <v>37803932553</v>
      </c>
      <c r="L686" s="93"/>
      <c r="M686" s="93">
        <f>SUM(M678:M685)</f>
        <v>94007361890</v>
      </c>
      <c r="N686" s="95">
        <f>K686-'[1]KQKD 1'!H12</f>
        <v>-9997151337</v>
      </c>
      <c r="O686" s="95">
        <f>M686-'[1]KQKD 1'!J12</f>
        <v>34124768476</v>
      </c>
    </row>
    <row r="687" spans="1:14" s="36" customFormat="1" ht="39.75" customHeight="1" thickTop="1">
      <c r="A687" s="48" t="s">
        <v>704</v>
      </c>
      <c r="B687" s="33" t="s">
        <v>705</v>
      </c>
      <c r="C687" s="38"/>
      <c r="D687" s="38"/>
      <c r="E687" s="38"/>
      <c r="F687" s="38"/>
      <c r="G687" s="38"/>
      <c r="H687" s="38"/>
      <c r="J687" s="242"/>
      <c r="K687" s="241" t="s">
        <v>934</v>
      </c>
      <c r="L687" s="241"/>
      <c r="M687" s="241" t="s">
        <v>933</v>
      </c>
      <c r="N687" s="35"/>
    </row>
    <row r="688" spans="1:14" s="36" customFormat="1" ht="15.75" customHeight="1">
      <c r="A688" s="49"/>
      <c r="B688" s="38" t="s">
        <v>0</v>
      </c>
      <c r="C688" s="38"/>
      <c r="D688" s="38"/>
      <c r="E688" s="38"/>
      <c r="F688" s="38"/>
      <c r="G688" s="38"/>
      <c r="H688" s="38"/>
      <c r="J688" s="30"/>
      <c r="K688" s="378">
        <v>1051671647</v>
      </c>
      <c r="L688" s="378"/>
      <c r="M688" s="3">
        <v>302066252</v>
      </c>
      <c r="N688" s="35"/>
    </row>
    <row r="689" spans="1:14" s="36" customFormat="1" ht="15.75" customHeight="1" hidden="1">
      <c r="A689" s="49"/>
      <c r="B689" s="38" t="s">
        <v>706</v>
      </c>
      <c r="C689" s="38"/>
      <c r="D689" s="38"/>
      <c r="E689" s="38"/>
      <c r="F689" s="38"/>
      <c r="G689" s="38"/>
      <c r="H689" s="38"/>
      <c r="J689" s="30"/>
      <c r="K689" s="30"/>
      <c r="L689" s="30"/>
      <c r="M689" s="30"/>
      <c r="N689" s="35"/>
    </row>
    <row r="690" spans="1:14" s="36" customFormat="1" ht="15.75" customHeight="1" hidden="1">
      <c r="A690" s="49"/>
      <c r="B690" s="38" t="s">
        <v>707</v>
      </c>
      <c r="C690" s="38"/>
      <c r="D690" s="38"/>
      <c r="E690" s="38"/>
      <c r="F690" s="38"/>
      <c r="G690" s="38"/>
      <c r="H690" s="38"/>
      <c r="J690" s="30"/>
      <c r="K690" s="30"/>
      <c r="L690" s="30"/>
      <c r="M690" s="30"/>
      <c r="N690" s="35"/>
    </row>
    <row r="691" spans="1:14" s="36" customFormat="1" ht="15.75" customHeight="1" hidden="1">
      <c r="A691" s="49"/>
      <c r="B691" s="38" t="s">
        <v>708</v>
      </c>
      <c r="C691" s="38"/>
      <c r="D691" s="38"/>
      <c r="E691" s="38"/>
      <c r="F691" s="38"/>
      <c r="G691" s="38"/>
      <c r="H691" s="38"/>
      <c r="J691" s="30"/>
      <c r="K691" s="30"/>
      <c r="L691" s="30"/>
      <c r="M691" s="30"/>
      <c r="N691" s="35"/>
    </row>
    <row r="692" spans="1:14" s="36" customFormat="1" ht="15.75" customHeight="1">
      <c r="A692" s="49"/>
      <c r="B692" s="38" t="s">
        <v>709</v>
      </c>
      <c r="C692" s="38"/>
      <c r="D692" s="38"/>
      <c r="E692" s="38"/>
      <c r="F692" s="38"/>
      <c r="G692" s="38"/>
      <c r="H692" s="38"/>
      <c r="J692" s="30"/>
      <c r="K692" s="30"/>
      <c r="L692" s="30"/>
      <c r="M692" s="30"/>
      <c r="N692" s="35"/>
    </row>
    <row r="693" spans="1:14" s="36" customFormat="1" ht="15.75" customHeight="1" hidden="1">
      <c r="A693" s="49"/>
      <c r="B693" s="38" t="s">
        <v>710</v>
      </c>
      <c r="C693" s="38"/>
      <c r="D693" s="38"/>
      <c r="E693" s="38"/>
      <c r="F693" s="38"/>
      <c r="G693" s="38"/>
      <c r="H693" s="38"/>
      <c r="J693" s="30"/>
      <c r="K693" s="30"/>
      <c r="L693" s="30"/>
      <c r="M693" s="30"/>
      <c r="N693" s="35"/>
    </row>
    <row r="694" spans="1:14" s="36" customFormat="1" ht="15.75" customHeight="1" hidden="1">
      <c r="A694" s="49"/>
      <c r="B694" s="38" t="s">
        <v>711</v>
      </c>
      <c r="C694" s="38"/>
      <c r="D694" s="38"/>
      <c r="E694" s="38"/>
      <c r="F694" s="38"/>
      <c r="G694" s="38"/>
      <c r="H694" s="38"/>
      <c r="J694" s="30"/>
      <c r="K694" s="30"/>
      <c r="L694" s="30"/>
      <c r="M694" s="30"/>
      <c r="N694" s="35"/>
    </row>
    <row r="695" spans="1:14" s="36" customFormat="1" ht="15.75" customHeight="1" hidden="1">
      <c r="A695" s="49"/>
      <c r="B695" s="38" t="s">
        <v>712</v>
      </c>
      <c r="C695" s="38"/>
      <c r="D695" s="38"/>
      <c r="E695" s="38"/>
      <c r="F695" s="38"/>
      <c r="G695" s="38"/>
      <c r="H695" s="38"/>
      <c r="J695" s="30"/>
      <c r="K695" s="30"/>
      <c r="L695" s="30"/>
      <c r="M695" s="30"/>
      <c r="N695" s="35"/>
    </row>
    <row r="696" spans="1:15" s="36" customFormat="1" ht="19.5" customHeight="1" thickBot="1">
      <c r="A696" s="32"/>
      <c r="B696" s="33"/>
      <c r="C696" s="33" t="s">
        <v>34</v>
      </c>
      <c r="D696" s="33"/>
      <c r="E696" s="33"/>
      <c r="F696" s="33"/>
      <c r="G696" s="33"/>
      <c r="H696" s="33"/>
      <c r="J696" s="18"/>
      <c r="K696" s="93">
        <f>SUM(K688:K695)</f>
        <v>1051671647</v>
      </c>
      <c r="L696" s="93"/>
      <c r="M696" s="93">
        <f>SUM(M688:M695)</f>
        <v>302066252</v>
      </c>
      <c r="N696" s="95">
        <f>K696-'[1]KQKD 1'!H15</f>
        <v>1004257615</v>
      </c>
      <c r="O696" s="95">
        <f>M696-'[1]KQKD 1'!J15</f>
        <v>45725624</v>
      </c>
    </row>
    <row r="697" spans="1:14" s="36" customFormat="1" ht="39.75" customHeight="1" thickTop="1">
      <c r="A697" s="48" t="s">
        <v>713</v>
      </c>
      <c r="B697" s="33" t="s">
        <v>714</v>
      </c>
      <c r="C697" s="38"/>
      <c r="D697" s="38"/>
      <c r="E697" s="38"/>
      <c r="F697" s="38"/>
      <c r="G697" s="38"/>
      <c r="H697" s="38"/>
      <c r="J697" s="242"/>
      <c r="K697" s="241" t="s">
        <v>934</v>
      </c>
      <c r="L697" s="241"/>
      <c r="M697" s="241" t="s">
        <v>933</v>
      </c>
      <c r="N697" s="35"/>
    </row>
    <row r="698" spans="1:14" s="36" customFormat="1" ht="15.75" customHeight="1">
      <c r="A698" s="49"/>
      <c r="B698" s="38" t="s">
        <v>715</v>
      </c>
      <c r="C698" s="38"/>
      <c r="D698" s="38"/>
      <c r="E698" s="38"/>
      <c r="F698" s="38"/>
      <c r="G698" s="38"/>
      <c r="H698" s="38"/>
      <c r="J698" s="30"/>
      <c r="K698" s="378">
        <v>1472299656</v>
      </c>
      <c r="L698" s="378"/>
      <c r="M698" s="3">
        <v>1465506018</v>
      </c>
      <c r="N698" s="95">
        <f>K698-'[1]KQKD 1'!H17</f>
        <v>-69199371</v>
      </c>
    </row>
    <row r="699" spans="1:14" s="36" customFormat="1" ht="15.75" customHeight="1">
      <c r="A699" s="49"/>
      <c r="B699" s="38" t="s">
        <v>716</v>
      </c>
      <c r="C699" s="38"/>
      <c r="D699" s="38"/>
      <c r="E699" s="38"/>
      <c r="F699" s="38"/>
      <c r="G699" s="38"/>
      <c r="H699" s="38"/>
      <c r="I699" s="30"/>
      <c r="J699" s="30"/>
      <c r="M699" s="3"/>
      <c r="N699" s="35"/>
    </row>
    <row r="700" spans="1:14" s="36" customFormat="1" ht="15.75" customHeight="1">
      <c r="A700" s="49"/>
      <c r="B700" s="38" t="s">
        <v>717</v>
      </c>
      <c r="C700" s="38"/>
      <c r="D700" s="38"/>
      <c r="E700" s="38"/>
      <c r="F700" s="38"/>
      <c r="G700" s="38"/>
      <c r="H700" s="38"/>
      <c r="I700" s="30"/>
      <c r="J700" s="30"/>
      <c r="M700" s="30"/>
      <c r="N700" s="35"/>
    </row>
    <row r="701" spans="1:14" s="36" customFormat="1" ht="15.75" customHeight="1">
      <c r="A701" s="49"/>
      <c r="B701" s="38" t="s">
        <v>718</v>
      </c>
      <c r="C701" s="38"/>
      <c r="D701" s="38"/>
      <c r="E701" s="38"/>
      <c r="F701" s="38"/>
      <c r="G701" s="38"/>
      <c r="H701" s="38"/>
      <c r="I701" s="30"/>
      <c r="J701" s="30"/>
      <c r="M701" s="30"/>
      <c r="N701" s="35"/>
    </row>
    <row r="702" spans="1:14" s="36" customFormat="1" ht="15.75" customHeight="1">
      <c r="A702" s="49"/>
      <c r="B702" s="38" t="s">
        <v>719</v>
      </c>
      <c r="C702" s="38"/>
      <c r="D702" s="38"/>
      <c r="E702" s="38"/>
      <c r="F702" s="38"/>
      <c r="G702" s="38"/>
      <c r="H702" s="38"/>
      <c r="I702" s="107"/>
      <c r="J702" s="30"/>
      <c r="M702" s="3">
        <f>1620520113-M698</f>
        <v>155014095</v>
      </c>
      <c r="N702" s="95"/>
    </row>
    <row r="703" spans="1:14" s="36" customFormat="1" ht="15.75" customHeight="1">
      <c r="A703" s="49"/>
      <c r="B703" s="38" t="s">
        <v>720</v>
      </c>
      <c r="C703" s="38"/>
      <c r="D703" s="38"/>
      <c r="E703" s="38"/>
      <c r="F703" s="38"/>
      <c r="G703" s="38"/>
      <c r="H703" s="38"/>
      <c r="I703" s="30"/>
      <c r="J703" s="30"/>
      <c r="K703" s="30"/>
      <c r="L703" s="30"/>
      <c r="M703" s="30"/>
      <c r="N703" s="35"/>
    </row>
    <row r="704" spans="1:14" s="36" customFormat="1" ht="15.75" customHeight="1">
      <c r="A704" s="49"/>
      <c r="B704" s="38" t="s">
        <v>721</v>
      </c>
      <c r="C704" s="38"/>
      <c r="D704" s="38"/>
      <c r="E704" s="38"/>
      <c r="F704" s="38"/>
      <c r="G704" s="38"/>
      <c r="H704" s="38"/>
      <c r="I704" s="30"/>
      <c r="J704" s="30"/>
      <c r="K704" s="30"/>
      <c r="L704" s="30"/>
      <c r="M704" s="30"/>
      <c r="N704" s="35"/>
    </row>
    <row r="705" spans="1:14" s="36" customFormat="1" ht="15.75" customHeight="1">
      <c r="A705" s="49"/>
      <c r="B705" s="38" t="s">
        <v>722</v>
      </c>
      <c r="C705" s="38"/>
      <c r="D705" s="38"/>
      <c r="E705" s="38"/>
      <c r="F705" s="38"/>
      <c r="G705" s="38"/>
      <c r="H705" s="38"/>
      <c r="I705" s="30"/>
      <c r="J705" s="30"/>
      <c r="K705" s="30"/>
      <c r="L705" s="30"/>
      <c r="M705" s="30"/>
      <c r="N705" s="35"/>
    </row>
    <row r="706" spans="1:15" s="36" customFormat="1" ht="19.5" customHeight="1" thickBot="1">
      <c r="A706" s="32"/>
      <c r="B706" s="33"/>
      <c r="C706" s="33" t="s">
        <v>34</v>
      </c>
      <c r="D706" s="33"/>
      <c r="E706" s="33"/>
      <c r="F706" s="33"/>
      <c r="G706" s="33"/>
      <c r="H706" s="33"/>
      <c r="J706" s="18"/>
      <c r="K706" s="93">
        <f>SUM(I698:I705)</f>
        <v>0</v>
      </c>
      <c r="L706" s="93"/>
      <c r="M706" s="93">
        <f>SUM(K699:K705)</f>
        <v>0</v>
      </c>
      <c r="N706" s="95">
        <f>K706-'[1]KQKD 1'!H16</f>
        <v>-1547577102</v>
      </c>
      <c r="O706" s="95">
        <f>M706-'[1]KQKD 1'!J16</f>
        <v>-1828449834</v>
      </c>
    </row>
    <row r="707" spans="1:14" s="36" customFormat="1" ht="39.75" customHeight="1" thickTop="1">
      <c r="A707" s="48" t="s">
        <v>723</v>
      </c>
      <c r="B707" s="33" t="s">
        <v>724</v>
      </c>
      <c r="C707" s="38"/>
      <c r="D707" s="38"/>
      <c r="E707" s="38"/>
      <c r="F707" s="38"/>
      <c r="G707" s="38"/>
      <c r="H707" s="38"/>
      <c r="J707" s="242"/>
      <c r="K707" s="241" t="s">
        <v>934</v>
      </c>
      <c r="L707" s="241"/>
      <c r="M707" s="241" t="s">
        <v>933</v>
      </c>
      <c r="N707" s="35"/>
    </row>
    <row r="708" spans="1:14" s="36" customFormat="1" ht="15.75" customHeight="1" hidden="1">
      <c r="A708" s="49"/>
      <c r="B708" s="38" t="s">
        <v>725</v>
      </c>
      <c r="C708" s="38"/>
      <c r="D708" s="38"/>
      <c r="E708" s="38"/>
      <c r="F708" s="38"/>
      <c r="G708" s="38"/>
      <c r="H708" s="38"/>
      <c r="J708" s="39"/>
      <c r="K708" s="39"/>
      <c r="L708" s="39"/>
      <c r="M708" s="39"/>
      <c r="N708" s="35"/>
    </row>
    <row r="709" spans="1:14" s="36" customFormat="1" ht="15.75" customHeight="1">
      <c r="A709" s="49"/>
      <c r="B709" s="38" t="s">
        <v>726</v>
      </c>
      <c r="C709" s="38"/>
      <c r="D709" s="38"/>
      <c r="E709" s="38"/>
      <c r="F709" s="38"/>
      <c r="G709" s="38"/>
      <c r="H709" s="38"/>
      <c r="J709" s="30"/>
      <c r="K709" s="30"/>
      <c r="L709" s="30"/>
      <c r="M709" s="30"/>
      <c r="N709" s="35"/>
    </row>
    <row r="710" spans="1:14" s="36" customFormat="1" ht="15.75" customHeight="1">
      <c r="A710" s="49"/>
      <c r="B710" s="38" t="s">
        <v>727</v>
      </c>
      <c r="C710" s="38"/>
      <c r="D710" s="38"/>
      <c r="E710" s="38"/>
      <c r="F710" s="38"/>
      <c r="G710" s="38"/>
      <c r="H710" s="38"/>
      <c r="J710" s="30"/>
      <c r="K710" s="30">
        <v>179266935</v>
      </c>
      <c r="L710" s="30"/>
      <c r="M710" s="30">
        <v>70160000</v>
      </c>
      <c r="N710" s="35"/>
    </row>
    <row r="711" spans="1:14" s="36" customFormat="1" ht="15.75" customHeight="1">
      <c r="A711" s="49"/>
      <c r="B711" s="38" t="s">
        <v>724</v>
      </c>
      <c r="C711" s="38"/>
      <c r="D711" s="38"/>
      <c r="E711" s="38"/>
      <c r="F711" s="38"/>
      <c r="G711" s="38"/>
      <c r="H711" s="38"/>
      <c r="J711" s="30"/>
      <c r="K711" s="30">
        <v>955048167</v>
      </c>
      <c r="L711" s="30"/>
      <c r="M711" s="30">
        <v>1053384453</v>
      </c>
      <c r="N711" s="35"/>
    </row>
    <row r="712" spans="1:15" s="36" customFormat="1" ht="19.5" customHeight="1" thickBot="1">
      <c r="A712" s="32"/>
      <c r="B712" s="33"/>
      <c r="C712" s="33" t="s">
        <v>34</v>
      </c>
      <c r="D712" s="33"/>
      <c r="E712" s="33"/>
      <c r="F712" s="33"/>
      <c r="G712" s="33"/>
      <c r="H712" s="33"/>
      <c r="J712" s="18"/>
      <c r="K712" s="93">
        <f>SUM(K708:K711)</f>
        <v>1134315102</v>
      </c>
      <c r="L712" s="93"/>
      <c r="M712" s="93">
        <f>SUM(M708:M711)</f>
        <v>1123544453</v>
      </c>
      <c r="N712" s="95">
        <f>K712-'[1]KQKD 1'!H22</f>
        <v>1111555102</v>
      </c>
      <c r="O712" s="95">
        <f>M712-'[1]KQKD 1'!J22</f>
        <v>1085186272</v>
      </c>
    </row>
    <row r="713" spans="1:15" s="36" customFormat="1" ht="19.5" customHeight="1" thickTop="1">
      <c r="A713" s="32"/>
      <c r="B713" s="33"/>
      <c r="C713" s="33"/>
      <c r="D713" s="33"/>
      <c r="E713" s="33"/>
      <c r="F713" s="33"/>
      <c r="G713" s="33"/>
      <c r="H713" s="33"/>
      <c r="J713" s="18"/>
      <c r="K713" s="18"/>
      <c r="L713" s="18"/>
      <c r="M713" s="18"/>
      <c r="N713" s="95"/>
      <c r="O713" s="95"/>
    </row>
    <row r="714" spans="1:15" s="36" customFormat="1" ht="19.5" customHeight="1">
      <c r="A714" s="32"/>
      <c r="B714" s="33"/>
      <c r="C714" s="33"/>
      <c r="D714" s="33"/>
      <c r="E714" s="33"/>
      <c r="F714" s="33"/>
      <c r="G714" s="33"/>
      <c r="H714" s="33"/>
      <c r="J714" s="18"/>
      <c r="K714" s="18"/>
      <c r="L714" s="18"/>
      <c r="M714" s="18"/>
      <c r="N714" s="95"/>
      <c r="O714" s="95"/>
    </row>
    <row r="715" spans="1:15" s="36" customFormat="1" ht="19.5" customHeight="1">
      <c r="A715" s="32"/>
      <c r="B715" s="33"/>
      <c r="C715" s="33"/>
      <c r="D715" s="33"/>
      <c r="E715" s="33"/>
      <c r="F715" s="33"/>
      <c r="G715" s="33"/>
      <c r="H715" s="33"/>
      <c r="J715" s="18"/>
      <c r="K715" s="18"/>
      <c r="L715" s="18"/>
      <c r="M715" s="18"/>
      <c r="N715" s="95"/>
      <c r="O715" s="95"/>
    </row>
    <row r="716" spans="1:15" s="36" customFormat="1" ht="19.5" customHeight="1">
      <c r="A716" s="32"/>
      <c r="B716" s="33"/>
      <c r="C716" s="33"/>
      <c r="D716" s="33"/>
      <c r="E716" s="33"/>
      <c r="F716" s="33"/>
      <c r="G716" s="33"/>
      <c r="H716" s="33"/>
      <c r="J716" s="18"/>
      <c r="K716" s="18"/>
      <c r="L716" s="18"/>
      <c r="M716" s="18"/>
      <c r="N716" s="95"/>
      <c r="O716" s="95"/>
    </row>
    <row r="717" spans="1:14" s="36" customFormat="1" ht="39.75" customHeight="1">
      <c r="A717" s="48" t="s">
        <v>728</v>
      </c>
      <c r="B717" s="33" t="s">
        <v>729</v>
      </c>
      <c r="C717" s="38"/>
      <c r="D717" s="38"/>
      <c r="E717" s="38"/>
      <c r="F717" s="38"/>
      <c r="G717" s="38"/>
      <c r="H717" s="38"/>
      <c r="J717" s="242"/>
      <c r="K717" s="241" t="s">
        <v>934</v>
      </c>
      <c r="L717" s="241"/>
      <c r="M717" s="241" t="s">
        <v>933</v>
      </c>
      <c r="N717" s="35"/>
    </row>
    <row r="718" spans="1:14" s="36" customFormat="1" ht="15.75" customHeight="1">
      <c r="A718" s="49"/>
      <c r="B718" s="38" t="s">
        <v>1181</v>
      </c>
      <c r="C718" s="38"/>
      <c r="D718" s="38"/>
      <c r="E718" s="38"/>
      <c r="F718" s="38"/>
      <c r="G718" s="38"/>
      <c r="H718" s="38"/>
      <c r="J718" s="30"/>
      <c r="K718" s="30"/>
      <c r="L718" s="30"/>
      <c r="M718" s="30">
        <v>1011986107</v>
      </c>
      <c r="N718" s="95"/>
    </row>
    <row r="719" spans="1:14" s="36" customFormat="1" ht="15.75" customHeight="1">
      <c r="A719" s="49"/>
      <c r="B719" s="38" t="s">
        <v>730</v>
      </c>
      <c r="C719" s="38"/>
      <c r="D719" s="38"/>
      <c r="E719" s="38"/>
      <c r="F719" s="38"/>
      <c r="G719" s="38"/>
      <c r="H719" s="38"/>
      <c r="J719" s="30"/>
      <c r="K719" s="30"/>
      <c r="L719" s="30"/>
      <c r="M719" s="30">
        <v>209987442</v>
      </c>
      <c r="N719" s="35"/>
    </row>
    <row r="720" spans="1:14" s="36" customFormat="1" ht="15.75" customHeight="1">
      <c r="A720" s="49"/>
      <c r="B720" s="38" t="s">
        <v>1182</v>
      </c>
      <c r="C720" s="38"/>
      <c r="D720" s="38"/>
      <c r="E720" s="38"/>
      <c r="F720" s="38"/>
      <c r="G720" s="38"/>
      <c r="H720" s="38"/>
      <c r="J720" s="30"/>
      <c r="K720" s="30">
        <v>88450757</v>
      </c>
      <c r="L720" s="30"/>
      <c r="M720" s="30">
        <v>639759940</v>
      </c>
      <c r="N720" s="35"/>
    </row>
    <row r="721" spans="1:14" s="36" customFormat="1" ht="15.75" customHeight="1">
      <c r="A721" s="49"/>
      <c r="B721" s="38" t="s">
        <v>731</v>
      </c>
      <c r="C721" s="38"/>
      <c r="D721" s="38"/>
      <c r="E721" s="38"/>
      <c r="F721" s="38"/>
      <c r="G721" s="38"/>
      <c r="H721" s="38"/>
      <c r="J721" s="30"/>
      <c r="K721" s="30"/>
      <c r="L721" s="30"/>
      <c r="M721" s="30"/>
      <c r="N721" s="35"/>
    </row>
    <row r="722" spans="1:15" s="36" customFormat="1" ht="19.5" customHeight="1" thickBot="1">
      <c r="A722" s="32"/>
      <c r="B722" s="33"/>
      <c r="C722" s="33" t="s">
        <v>34</v>
      </c>
      <c r="D722" s="33"/>
      <c r="E722" s="33"/>
      <c r="F722" s="33"/>
      <c r="G722" s="33"/>
      <c r="H722" s="33"/>
      <c r="J722" s="18"/>
      <c r="K722" s="93">
        <f>SUM(K718:K721)</f>
        <v>88450757</v>
      </c>
      <c r="L722" s="93"/>
      <c r="M722" s="93">
        <f>SUM(M718:M721)</f>
        <v>1861733489</v>
      </c>
      <c r="N722" s="95">
        <f>K722-'[1]KQKD 1'!H23</f>
        <v>88192777</v>
      </c>
      <c r="O722" s="95">
        <f>M722-'[1]KQKD 1'!J23</f>
        <v>1821818831</v>
      </c>
    </row>
    <row r="723" spans="1:14" s="36" customFormat="1" ht="39.75" customHeight="1" thickTop="1">
      <c r="A723" s="48" t="s">
        <v>732</v>
      </c>
      <c r="B723" s="33" t="s">
        <v>733</v>
      </c>
      <c r="C723" s="38"/>
      <c r="D723" s="38"/>
      <c r="E723" s="38"/>
      <c r="F723" s="38"/>
      <c r="G723" s="38"/>
      <c r="H723" s="38"/>
      <c r="J723" s="242"/>
      <c r="K723" s="241" t="s">
        <v>934</v>
      </c>
      <c r="L723" s="241"/>
      <c r="M723" s="241" t="s">
        <v>933</v>
      </c>
      <c r="N723" s="35"/>
    </row>
    <row r="724" spans="1:15" s="36" customFormat="1" ht="15.75" customHeight="1">
      <c r="A724" s="72"/>
      <c r="B724" s="33" t="s">
        <v>734</v>
      </c>
      <c r="C724" s="33"/>
      <c r="D724" s="250"/>
      <c r="E724" s="250"/>
      <c r="F724" s="250"/>
      <c r="G724" s="250"/>
      <c r="H724" s="73"/>
      <c r="J724" s="18"/>
      <c r="K724" s="30">
        <v>4199406221</v>
      </c>
      <c r="L724" s="30"/>
      <c r="M724" s="3">
        <v>12563303001</v>
      </c>
      <c r="N724" s="35"/>
      <c r="O724" s="251"/>
    </row>
    <row r="725" spans="1:16" s="36" customFormat="1" ht="30" customHeight="1">
      <c r="A725" s="72"/>
      <c r="B725" s="730" t="s">
        <v>735</v>
      </c>
      <c r="C725" s="730"/>
      <c r="D725" s="730"/>
      <c r="E725" s="730"/>
      <c r="F725" s="730"/>
      <c r="G725" s="730"/>
      <c r="H725" s="73"/>
      <c r="J725" s="156"/>
      <c r="K725" s="18">
        <f>K726+K727</f>
        <v>0</v>
      </c>
      <c r="L725" s="18"/>
      <c r="M725" s="18">
        <f>M726+M727</f>
        <v>0</v>
      </c>
      <c r="N725" s="35"/>
      <c r="P725" s="252"/>
    </row>
    <row r="726" spans="1:14" s="36" customFormat="1" ht="15.75" customHeight="1" hidden="1">
      <c r="A726" s="49"/>
      <c r="B726" s="38" t="s">
        <v>736</v>
      </c>
      <c r="C726" s="38"/>
      <c r="D726" s="76"/>
      <c r="E726" s="76"/>
      <c r="F726" s="76"/>
      <c r="G726" s="76"/>
      <c r="H726" s="38"/>
      <c r="J726" s="30"/>
      <c r="K726" s="30"/>
      <c r="L726" s="30"/>
      <c r="M726" s="30">
        <v>0</v>
      </c>
      <c r="N726" s="35"/>
    </row>
    <row r="727" spans="1:14" s="36" customFormat="1" ht="15.75" customHeight="1" hidden="1">
      <c r="A727" s="49"/>
      <c r="B727" s="38" t="s">
        <v>737</v>
      </c>
      <c r="C727" s="38"/>
      <c r="D727" s="76"/>
      <c r="E727" s="76"/>
      <c r="F727" s="76"/>
      <c r="G727" s="76"/>
      <c r="H727" s="38"/>
      <c r="J727" s="30"/>
      <c r="K727" s="30"/>
      <c r="L727" s="30"/>
      <c r="M727" s="30"/>
      <c r="N727" s="35" t="s">
        <v>412</v>
      </c>
    </row>
    <row r="728" spans="1:13" s="75" customFormat="1" ht="15.75" customHeight="1">
      <c r="A728" s="32"/>
      <c r="B728" s="33" t="s">
        <v>738</v>
      </c>
      <c r="C728" s="33"/>
      <c r="D728" s="250"/>
      <c r="E728" s="250"/>
      <c r="F728" s="250"/>
      <c r="G728" s="250"/>
      <c r="H728" s="33"/>
      <c r="J728" s="18"/>
      <c r="K728" s="18">
        <f>K724+K725</f>
        <v>4199406221</v>
      </c>
      <c r="L728" s="18"/>
      <c r="M728" s="18">
        <f>M724+M725</f>
        <v>12563303001</v>
      </c>
    </row>
    <row r="729" spans="1:13" s="75" customFormat="1" ht="15.75" customHeight="1" hidden="1">
      <c r="A729" s="32"/>
      <c r="B729" s="64" t="s">
        <v>739</v>
      </c>
      <c r="C729" s="207" t="s">
        <v>740</v>
      </c>
      <c r="D729" s="250"/>
      <c r="E729" s="250"/>
      <c r="F729" s="250"/>
      <c r="G729" s="250"/>
      <c r="H729" s="33"/>
      <c r="J729" s="18"/>
      <c r="K729" s="30"/>
      <c r="L729" s="30"/>
      <c r="M729" s="30"/>
    </row>
    <row r="730" spans="1:15" s="75" customFormat="1" ht="18" customHeight="1" hidden="1">
      <c r="A730" s="32"/>
      <c r="B730" s="64" t="s">
        <v>741</v>
      </c>
      <c r="C730" s="731" t="s">
        <v>742</v>
      </c>
      <c r="D730" s="731"/>
      <c r="E730" s="731"/>
      <c r="F730" s="731"/>
      <c r="G730" s="731"/>
      <c r="H730" s="33"/>
      <c r="J730" s="18"/>
      <c r="K730" s="30"/>
      <c r="L730" s="30"/>
      <c r="M730" s="30"/>
      <c r="N730" s="75" t="s">
        <v>743</v>
      </c>
      <c r="O730" s="253"/>
    </row>
    <row r="731" spans="1:15" s="75" customFormat="1" ht="15.75" customHeight="1" thickBot="1">
      <c r="A731" s="32"/>
      <c r="B731" s="38" t="s">
        <v>744</v>
      </c>
      <c r="C731" s="38"/>
      <c r="D731" s="76"/>
      <c r="E731" s="76"/>
      <c r="F731" s="76"/>
      <c r="G731" s="76"/>
      <c r="H731" s="38"/>
      <c r="J731" s="30"/>
      <c r="K731" s="648">
        <v>629910933</v>
      </c>
      <c r="L731" s="648"/>
      <c r="M731" s="328">
        <f>M728*15%</f>
        <v>1884495450.1499999</v>
      </c>
      <c r="O731" s="253"/>
    </row>
    <row r="732" spans="1:15" s="75" customFormat="1" ht="15.75" customHeight="1" hidden="1">
      <c r="A732" s="32"/>
      <c r="B732" s="64" t="s">
        <v>180</v>
      </c>
      <c r="C732" s="38" t="s">
        <v>745</v>
      </c>
      <c r="D732" s="250"/>
      <c r="E732" s="250"/>
      <c r="F732" s="250"/>
      <c r="G732" s="250"/>
      <c r="H732" s="33"/>
      <c r="J732" s="18"/>
      <c r="K732" s="30">
        <f>K729*0.15</f>
        <v>0</v>
      </c>
      <c r="L732" s="30"/>
      <c r="M732" s="30">
        <f>M729*0.15</f>
        <v>0</v>
      </c>
      <c r="N732" s="111"/>
      <c r="O732" s="253"/>
    </row>
    <row r="733" spans="1:15" s="75" customFormat="1" ht="15.75" customHeight="1" hidden="1">
      <c r="A733" s="32"/>
      <c r="B733" s="64" t="s">
        <v>197</v>
      </c>
      <c r="C733" s="207" t="s">
        <v>746</v>
      </c>
      <c r="D733" s="250"/>
      <c r="E733" s="250"/>
      <c r="F733" s="250"/>
      <c r="G733" s="250"/>
      <c r="H733" s="33"/>
      <c r="J733" s="18"/>
      <c r="K733" s="30">
        <f>K730*0.25</f>
        <v>0</v>
      </c>
      <c r="L733" s="30"/>
      <c r="M733" s="30">
        <f>M730*0.25</f>
        <v>0</v>
      </c>
      <c r="O733" s="253"/>
    </row>
    <row r="734" spans="1:13" s="75" customFormat="1" ht="15.75" customHeight="1" hidden="1">
      <c r="A734" s="32"/>
      <c r="B734" s="33" t="s">
        <v>747</v>
      </c>
      <c r="C734" s="33"/>
      <c r="D734" s="250"/>
      <c r="E734" s="250"/>
      <c r="F734" s="250"/>
      <c r="G734" s="250"/>
      <c r="H734" s="33"/>
      <c r="J734" s="18"/>
      <c r="K734" s="18"/>
      <c r="L734" s="18"/>
      <c r="M734" s="18"/>
    </row>
    <row r="735" spans="1:13" s="75" customFormat="1" ht="15.75" customHeight="1" hidden="1">
      <c r="A735" s="32"/>
      <c r="B735" s="33" t="s">
        <v>748</v>
      </c>
      <c r="C735" s="33"/>
      <c r="D735" s="250"/>
      <c r="E735" s="250"/>
      <c r="F735" s="250"/>
      <c r="G735" s="250"/>
      <c r="H735" s="33"/>
      <c r="J735" s="18"/>
      <c r="K735" s="18"/>
      <c r="L735" s="18"/>
      <c r="M735" s="18"/>
    </row>
    <row r="736" spans="1:13" s="75" customFormat="1" ht="15.75" customHeight="1" hidden="1">
      <c r="A736" s="32"/>
      <c r="B736" s="255" t="s">
        <v>749</v>
      </c>
      <c r="C736" s="33"/>
      <c r="D736" s="250"/>
      <c r="E736" s="250"/>
      <c r="F736" s="250"/>
      <c r="G736" s="250"/>
      <c r="H736" s="33"/>
      <c r="J736" s="18"/>
      <c r="K736" s="18"/>
      <c r="L736" s="18"/>
      <c r="M736" s="18"/>
    </row>
    <row r="737" spans="1:13" s="75" customFormat="1" ht="15.75" customHeight="1" hidden="1">
      <c r="A737" s="32"/>
      <c r="B737" s="255" t="s">
        <v>750</v>
      </c>
      <c r="C737" s="33"/>
      <c r="D737" s="250"/>
      <c r="E737" s="250"/>
      <c r="F737" s="250"/>
      <c r="G737" s="250"/>
      <c r="H737" s="33"/>
      <c r="J737" s="18"/>
      <c r="K737" s="18"/>
      <c r="L737" s="18"/>
      <c r="M737" s="18"/>
    </row>
    <row r="738" spans="1:13" s="75" customFormat="1" ht="30" customHeight="1" hidden="1">
      <c r="A738" s="32"/>
      <c r="B738" s="732" t="s">
        <v>751</v>
      </c>
      <c r="C738" s="732"/>
      <c r="D738" s="732"/>
      <c r="E738" s="732"/>
      <c r="F738" s="732"/>
      <c r="G738" s="732"/>
      <c r="H738" s="33"/>
      <c r="J738" s="18"/>
      <c r="K738" s="18"/>
      <c r="L738" s="18"/>
      <c r="M738" s="18"/>
    </row>
    <row r="739" spans="1:15" s="75" customFormat="1" ht="15.75" customHeight="1" hidden="1">
      <c r="A739" s="32"/>
      <c r="B739" s="33" t="s">
        <v>752</v>
      </c>
      <c r="C739" s="33"/>
      <c r="D739" s="250"/>
      <c r="E739" s="250"/>
      <c r="F739" s="250"/>
      <c r="G739" s="250"/>
      <c r="H739" s="33"/>
      <c r="J739" s="18"/>
      <c r="K739" s="96">
        <f>K731</f>
        <v>629910933</v>
      </c>
      <c r="L739" s="96"/>
      <c r="M739" s="96">
        <f>M731</f>
        <v>1884495450.1499999</v>
      </c>
      <c r="N739" s="111">
        <f>O739-'[1]KQKD 1'!H27</f>
        <v>404338975</v>
      </c>
      <c r="O739" s="96">
        <f>K731+K734</f>
        <v>629910933</v>
      </c>
    </row>
    <row r="740" spans="1:14" s="36" customFormat="1" ht="30" customHeight="1" hidden="1" thickTop="1">
      <c r="A740" s="48" t="s">
        <v>753</v>
      </c>
      <c r="B740" s="33" t="s">
        <v>754</v>
      </c>
      <c r="C740" s="38"/>
      <c r="D740" s="38"/>
      <c r="E740" s="38"/>
      <c r="F740" s="38"/>
      <c r="G740" s="38"/>
      <c r="H740" s="38"/>
      <c r="J740" s="39"/>
      <c r="K740" s="34" t="str">
        <f>'[1]TTC'!D15</f>
        <v>Từ 01/07/2012 đến 30/09/2012</v>
      </c>
      <c r="L740" s="34"/>
      <c r="M740" s="34" t="str">
        <f>'[1]TTC'!D16</f>
        <v>Từ 01/07/2011 đến 30/09/2011</v>
      </c>
      <c r="N740" s="35"/>
    </row>
    <row r="741" spans="1:14" s="36" customFormat="1" ht="15.75" customHeight="1" hidden="1">
      <c r="A741" s="32"/>
      <c r="B741" s="64" t="s">
        <v>755</v>
      </c>
      <c r="C741" s="38"/>
      <c r="D741" s="38"/>
      <c r="E741" s="38"/>
      <c r="F741" s="38"/>
      <c r="G741" s="38"/>
      <c r="H741" s="38"/>
      <c r="J741" s="39"/>
      <c r="K741" s="34"/>
      <c r="L741" s="34"/>
      <c r="M741" s="34"/>
      <c r="N741" s="35"/>
    </row>
    <row r="742" spans="1:14" s="36" customFormat="1" ht="15.75" customHeight="1" hidden="1">
      <c r="A742" s="49"/>
      <c r="B742" s="38" t="s">
        <v>756</v>
      </c>
      <c r="C742" s="38"/>
      <c r="D742" s="141"/>
      <c r="E742" s="141"/>
      <c r="F742" s="141"/>
      <c r="G742" s="141"/>
      <c r="H742" s="76"/>
      <c r="J742" s="39"/>
      <c r="K742" s="39"/>
      <c r="L742" s="39"/>
      <c r="M742" s="39"/>
      <c r="N742" s="35"/>
    </row>
    <row r="743" spans="1:14" s="36" customFormat="1" ht="15.75" customHeight="1" hidden="1">
      <c r="A743" s="49"/>
      <c r="B743" s="64" t="s">
        <v>757</v>
      </c>
      <c r="C743" s="38"/>
      <c r="D743" s="141"/>
      <c r="E743" s="141"/>
      <c r="F743" s="141"/>
      <c r="G743" s="141"/>
      <c r="H743" s="76"/>
      <c r="J743" s="39"/>
      <c r="K743" s="39"/>
      <c r="L743" s="39"/>
      <c r="M743" s="39"/>
      <c r="N743" s="35"/>
    </row>
    <row r="744" spans="1:14" s="36" customFormat="1" ht="15.75" customHeight="1" hidden="1">
      <c r="A744" s="49"/>
      <c r="B744" s="38" t="s">
        <v>758</v>
      </c>
      <c r="C744" s="38"/>
      <c r="D744" s="141"/>
      <c r="E744" s="141"/>
      <c r="F744" s="141"/>
      <c r="G744" s="141"/>
      <c r="H744" s="76"/>
      <c r="J744" s="39"/>
      <c r="K744" s="39"/>
      <c r="L744" s="39"/>
      <c r="M744" s="39"/>
      <c r="N744" s="35"/>
    </row>
    <row r="745" spans="1:14" s="36" customFormat="1" ht="15.75" customHeight="1" hidden="1">
      <c r="A745" s="49"/>
      <c r="B745" s="64" t="s">
        <v>755</v>
      </c>
      <c r="C745" s="38"/>
      <c r="D745" s="141"/>
      <c r="E745" s="141"/>
      <c r="F745" s="141"/>
      <c r="G745" s="141"/>
      <c r="H745" s="76"/>
      <c r="J745" s="39"/>
      <c r="K745" s="39"/>
      <c r="L745" s="39"/>
      <c r="M745" s="39"/>
      <c r="N745" s="35"/>
    </row>
    <row r="746" spans="1:14" s="36" customFormat="1" ht="15.75" customHeight="1" hidden="1">
      <c r="A746" s="49"/>
      <c r="B746" s="38" t="s">
        <v>759</v>
      </c>
      <c r="C746" s="141"/>
      <c r="D746" s="141"/>
      <c r="E746" s="141"/>
      <c r="F746" s="141"/>
      <c r="G746" s="141"/>
      <c r="H746" s="76"/>
      <c r="J746" s="39"/>
      <c r="K746" s="39"/>
      <c r="L746" s="39"/>
      <c r="M746" s="39"/>
      <c r="N746" s="35"/>
    </row>
    <row r="747" spans="1:14" s="36" customFormat="1" ht="15.75" customHeight="1" hidden="1">
      <c r="A747" s="49"/>
      <c r="B747" s="64" t="s">
        <v>760</v>
      </c>
      <c r="C747" s="141"/>
      <c r="D747" s="141"/>
      <c r="E747" s="141"/>
      <c r="F747" s="141"/>
      <c r="G747" s="141"/>
      <c r="H747" s="76"/>
      <c r="J747" s="39"/>
      <c r="K747" s="39"/>
      <c r="L747" s="39"/>
      <c r="M747" s="39"/>
      <c r="N747" s="35" t="s">
        <v>412</v>
      </c>
    </row>
    <row r="748" spans="1:14" s="36" customFormat="1" ht="15.75" customHeight="1" hidden="1">
      <c r="A748" s="49"/>
      <c r="B748" s="38" t="s">
        <v>761</v>
      </c>
      <c r="C748" s="141"/>
      <c r="D748" s="141"/>
      <c r="E748" s="141"/>
      <c r="F748" s="141"/>
      <c r="G748" s="141"/>
      <c r="H748" s="76"/>
      <c r="J748" s="39"/>
      <c r="K748" s="39"/>
      <c r="L748" s="39"/>
      <c r="M748" s="39"/>
      <c r="N748" s="35"/>
    </row>
    <row r="749" spans="1:14" s="36" customFormat="1" ht="15.75" customHeight="1" hidden="1">
      <c r="A749" s="49"/>
      <c r="B749" s="64" t="s">
        <v>760</v>
      </c>
      <c r="C749" s="141"/>
      <c r="D749" s="141"/>
      <c r="E749" s="141"/>
      <c r="F749" s="141"/>
      <c r="G749" s="141"/>
      <c r="H749" s="76"/>
      <c r="J749" s="39"/>
      <c r="K749" s="39"/>
      <c r="L749" s="39"/>
      <c r="M749" s="39"/>
      <c r="N749" s="35" t="s">
        <v>412</v>
      </c>
    </row>
    <row r="750" spans="1:14" s="36" customFormat="1" ht="15.75" customHeight="1" hidden="1">
      <c r="A750" s="49"/>
      <c r="B750" s="38" t="s">
        <v>762</v>
      </c>
      <c r="C750" s="141"/>
      <c r="D750" s="141"/>
      <c r="E750" s="141"/>
      <c r="F750" s="141"/>
      <c r="G750" s="141"/>
      <c r="H750" s="76"/>
      <c r="J750" s="39"/>
      <c r="K750" s="39"/>
      <c r="L750" s="39"/>
      <c r="M750" s="39"/>
      <c r="N750" s="35"/>
    </row>
    <row r="751" spans="1:14" s="36" customFormat="1" ht="19.5" customHeight="1" hidden="1">
      <c r="A751" s="32"/>
      <c r="B751" s="33"/>
      <c r="C751" s="33" t="s">
        <v>763</v>
      </c>
      <c r="D751" s="33"/>
      <c r="E751" s="33"/>
      <c r="F751" s="33"/>
      <c r="G751" s="33"/>
      <c r="H751" s="33"/>
      <c r="J751" s="34"/>
      <c r="K751" s="104">
        <f>SUM(K741:K750)</f>
        <v>0</v>
      </c>
      <c r="L751" s="104"/>
      <c r="M751" s="104">
        <f>SUM(M741:M750)</f>
        <v>0</v>
      </c>
      <c r="N751" s="35"/>
    </row>
    <row r="752" spans="1:14" s="36" customFormat="1" ht="39.75" customHeight="1" thickTop="1">
      <c r="A752" s="48" t="s">
        <v>281</v>
      </c>
      <c r="B752" s="33" t="s">
        <v>764</v>
      </c>
      <c r="C752" s="38"/>
      <c r="D752" s="38"/>
      <c r="E752" s="38"/>
      <c r="F752" s="38"/>
      <c r="G752" s="38"/>
      <c r="H752" s="38"/>
      <c r="J752" s="242"/>
      <c r="K752" s="241" t="s">
        <v>934</v>
      </c>
      <c r="L752" s="241"/>
      <c r="M752" s="241" t="s">
        <v>933</v>
      </c>
      <c r="N752" s="35"/>
    </row>
    <row r="753" spans="1:14" s="36" customFormat="1" ht="15.75" customHeight="1">
      <c r="A753" s="49"/>
      <c r="B753" s="38" t="s">
        <v>56</v>
      </c>
      <c r="C753" s="38"/>
      <c r="D753" s="38"/>
      <c r="E753" s="38"/>
      <c r="F753" s="38"/>
      <c r="G753" s="38"/>
      <c r="H753" s="38"/>
      <c r="J753" s="30"/>
      <c r="K753" s="256">
        <v>38132471486</v>
      </c>
      <c r="L753" s="256"/>
      <c r="M753" s="4">
        <f>37745593501/2*3</f>
        <v>56618390251.5</v>
      </c>
      <c r="N753" s="257" t="s">
        <v>765</v>
      </c>
    </row>
    <row r="754" spans="1:14" s="36" customFormat="1" ht="15.75" customHeight="1">
      <c r="A754" s="49"/>
      <c r="B754" s="38" t="s">
        <v>57</v>
      </c>
      <c r="C754" s="38"/>
      <c r="D754" s="38"/>
      <c r="E754" s="38"/>
      <c r="F754" s="38"/>
      <c r="G754" s="38"/>
      <c r="H754" s="38"/>
      <c r="J754" s="30"/>
      <c r="K754" s="258">
        <v>938934966</v>
      </c>
      <c r="L754" s="258"/>
      <c r="M754" s="3">
        <f>2026000000/2*3</f>
        <v>3039000000</v>
      </c>
      <c r="N754" s="259" t="s">
        <v>766</v>
      </c>
    </row>
    <row r="755" spans="1:14" s="36" customFormat="1" ht="15.75" customHeight="1">
      <c r="A755" s="49"/>
      <c r="B755" s="38" t="s">
        <v>767</v>
      </c>
      <c r="C755" s="38"/>
      <c r="D755" s="38"/>
      <c r="E755" s="38"/>
      <c r="F755" s="38"/>
      <c r="G755" s="38"/>
      <c r="H755" s="38"/>
      <c r="J755" s="30"/>
      <c r="K755" s="258">
        <v>153412222</v>
      </c>
      <c r="L755" s="258"/>
      <c r="M755" s="3">
        <f>465973022/2*3</f>
        <v>698959533</v>
      </c>
      <c r="N755" s="259" t="s">
        <v>768</v>
      </c>
    </row>
    <row r="756" spans="1:14" s="36" customFormat="1" ht="15.75" customHeight="1">
      <c r="A756" s="49"/>
      <c r="B756" s="38" t="s">
        <v>58</v>
      </c>
      <c r="C756" s="38"/>
      <c r="D756" s="38"/>
      <c r="E756" s="38"/>
      <c r="F756" s="38"/>
      <c r="G756" s="38"/>
      <c r="H756" s="38"/>
      <c r="J756" s="30"/>
      <c r="K756" s="258">
        <f>458380535+5591010076</f>
        <v>6049390611</v>
      </c>
      <c r="L756" s="258"/>
      <c r="M756" s="3">
        <f>8987046072/2*3</f>
        <v>13480569108</v>
      </c>
      <c r="N756" s="259" t="s">
        <v>769</v>
      </c>
    </row>
    <row r="757" spans="1:14" s="36" customFormat="1" ht="15.75" customHeight="1">
      <c r="A757" s="49"/>
      <c r="B757" s="38" t="s">
        <v>770</v>
      </c>
      <c r="C757" s="38"/>
      <c r="D757" s="38"/>
      <c r="E757" s="38"/>
      <c r="F757" s="38"/>
      <c r="G757" s="38"/>
      <c r="H757" s="38"/>
      <c r="J757" s="30"/>
      <c r="K757" s="258">
        <v>8000614390</v>
      </c>
      <c r="L757" s="258"/>
      <c r="M757" s="3">
        <f>6368750950/2*3</f>
        <v>9553126425</v>
      </c>
      <c r="N757" s="259" t="s">
        <v>771</v>
      </c>
    </row>
    <row r="758" spans="1:14" s="36" customFormat="1" ht="19.5" customHeight="1" thickBot="1">
      <c r="A758" s="32"/>
      <c r="B758" s="33"/>
      <c r="C758" s="33" t="s">
        <v>34</v>
      </c>
      <c r="D758" s="33"/>
      <c r="E758" s="33"/>
      <c r="F758" s="33"/>
      <c r="G758" s="33"/>
      <c r="H758" s="33"/>
      <c r="J758" s="18"/>
      <c r="K758" s="93">
        <f>SUM(K753:K757)</f>
        <v>53274823675</v>
      </c>
      <c r="L758" s="93"/>
      <c r="M758" s="93">
        <f>SUM(M753:M757)</f>
        <v>83390045317.5</v>
      </c>
      <c r="N758" s="259"/>
    </row>
    <row r="759" spans="1:14" s="36" customFormat="1" ht="39.75" customHeight="1" thickTop="1">
      <c r="A759" s="48" t="s">
        <v>298</v>
      </c>
      <c r="B759" s="33" t="s">
        <v>59</v>
      </c>
      <c r="C759" s="38"/>
      <c r="D759" s="38"/>
      <c r="E759" s="38"/>
      <c r="F759" s="38"/>
      <c r="G759" s="38"/>
      <c r="H759" s="38"/>
      <c r="J759" s="242"/>
      <c r="K759" s="241" t="s">
        <v>934</v>
      </c>
      <c r="L759" s="241"/>
      <c r="M759" s="241" t="s">
        <v>933</v>
      </c>
      <c r="N759" s="35"/>
    </row>
    <row r="760" spans="1:14" s="36" customFormat="1" ht="15.75" customHeight="1">
      <c r="A760" s="72"/>
      <c r="B760" s="33" t="s">
        <v>772</v>
      </c>
      <c r="C760" s="33"/>
      <c r="D760" s="250"/>
      <c r="E760" s="250"/>
      <c r="F760" s="250"/>
      <c r="G760" s="250"/>
      <c r="H760" s="73"/>
      <c r="J760" s="18"/>
      <c r="K760" s="18">
        <v>3569495288</v>
      </c>
      <c r="L760" s="18"/>
      <c r="M760" s="5">
        <v>10678807551</v>
      </c>
      <c r="N760" s="35"/>
    </row>
    <row r="761" spans="1:14" s="36" customFormat="1" ht="19.5" customHeight="1">
      <c r="A761" s="32"/>
      <c r="B761" s="77" t="s">
        <v>1</v>
      </c>
      <c r="C761" s="77"/>
      <c r="D761" s="77"/>
      <c r="E761" s="77"/>
      <c r="F761" s="77"/>
      <c r="G761" s="77"/>
      <c r="H761" s="250"/>
      <c r="J761" s="18"/>
      <c r="K761" s="18">
        <v>0</v>
      </c>
      <c r="L761" s="18"/>
      <c r="M761" s="18">
        <v>0</v>
      </c>
      <c r="N761" s="35"/>
    </row>
    <row r="762" spans="1:14" s="36" customFormat="1" ht="15.75" customHeight="1" hidden="1">
      <c r="A762" s="61"/>
      <c r="B762" s="51" t="s">
        <v>773</v>
      </c>
      <c r="C762" s="51"/>
      <c r="D762" s="205"/>
      <c r="E762" s="205"/>
      <c r="F762" s="205"/>
      <c r="G762" s="205"/>
      <c r="H762" s="51"/>
      <c r="J762" s="30"/>
      <c r="K762" s="30"/>
      <c r="L762" s="30"/>
      <c r="M762" s="30"/>
      <c r="N762" s="35"/>
    </row>
    <row r="763" spans="1:14" s="36" customFormat="1" ht="15.75" customHeight="1" hidden="1">
      <c r="A763" s="61"/>
      <c r="B763" s="51" t="s">
        <v>737</v>
      </c>
      <c r="C763" s="51"/>
      <c r="D763" s="205"/>
      <c r="E763" s="205"/>
      <c r="F763" s="205"/>
      <c r="G763" s="205"/>
      <c r="H763" s="51"/>
      <c r="J763" s="89"/>
      <c r="K763" s="89"/>
      <c r="L763" s="89"/>
      <c r="M763" s="89"/>
      <c r="N763" s="35"/>
    </row>
    <row r="764" spans="1:14" s="36" customFormat="1" ht="35.25" customHeight="1">
      <c r="A764" s="32"/>
      <c r="B764" s="730" t="s">
        <v>774</v>
      </c>
      <c r="C764" s="730"/>
      <c r="D764" s="730"/>
      <c r="E764" s="730"/>
      <c r="F764" s="215"/>
      <c r="G764" s="215"/>
      <c r="H764" s="250"/>
      <c r="J764" s="18"/>
      <c r="K764" s="18">
        <f>K760+K761</f>
        <v>3569495288</v>
      </c>
      <c r="L764" s="18"/>
      <c r="M764" s="18">
        <f>M760+M761</f>
        <v>10678807551</v>
      </c>
      <c r="N764" s="260">
        <f>K601/10000</f>
        <v>1946135</v>
      </c>
    </row>
    <row r="765" spans="1:14" s="36" customFormat="1" ht="15.75" customHeight="1">
      <c r="A765" s="72"/>
      <c r="B765" s="38" t="s">
        <v>2</v>
      </c>
      <c r="C765" s="38"/>
      <c r="D765" s="76"/>
      <c r="E765" s="76"/>
      <c r="F765" s="76"/>
      <c r="G765" s="76"/>
      <c r="H765" s="73"/>
      <c r="J765" s="30"/>
      <c r="K765" s="30">
        <f>(3449850+5395985)/2</f>
        <v>4422917.5</v>
      </c>
      <c r="L765" s="30"/>
      <c r="M765" s="3">
        <f>34498500000/10000</f>
        <v>3449850</v>
      </c>
      <c r="N765" s="35">
        <f>(M619*6+1946135*4)/6</f>
        <v>4747273.333333333</v>
      </c>
    </row>
    <row r="766" spans="1:13" s="75" customFormat="1" ht="15.75" customHeight="1" thickBot="1">
      <c r="A766" s="72"/>
      <c r="B766" s="77" t="s">
        <v>59</v>
      </c>
      <c r="C766" s="77"/>
      <c r="D766" s="77"/>
      <c r="E766" s="77"/>
      <c r="F766" s="77"/>
      <c r="G766" s="77"/>
      <c r="H766" s="73"/>
      <c r="J766" s="18"/>
      <c r="K766" s="96">
        <f>K764/K765</f>
        <v>807.0454147064692</v>
      </c>
      <c r="L766" s="96"/>
      <c r="M766" s="96">
        <f>M764/M765</f>
        <v>3095.441120918301</v>
      </c>
    </row>
    <row r="767" spans="1:14" s="36" customFormat="1" ht="30" customHeight="1" hidden="1">
      <c r="A767" s="117" t="s">
        <v>775</v>
      </c>
      <c r="B767" s="33"/>
      <c r="C767" s="33"/>
      <c r="D767" s="33"/>
      <c r="E767" s="33"/>
      <c r="F767" s="33"/>
      <c r="G767" s="33"/>
      <c r="H767" s="33"/>
      <c r="I767" s="34"/>
      <c r="J767" s="34"/>
      <c r="K767" s="34"/>
      <c r="L767" s="34"/>
      <c r="M767" s="34"/>
      <c r="N767" s="35"/>
    </row>
    <row r="768" spans="1:14" s="36" customFormat="1" ht="34.5" customHeight="1" hidden="1">
      <c r="A768" s="32" t="s">
        <v>776</v>
      </c>
      <c r="B768" s="733" t="s">
        <v>777</v>
      </c>
      <c r="C768" s="733"/>
      <c r="D768" s="733"/>
      <c r="E768" s="733"/>
      <c r="F768" s="733"/>
      <c r="G768" s="733"/>
      <c r="H768" s="733"/>
      <c r="I768" s="733"/>
      <c r="J768" s="733"/>
      <c r="K768" s="733"/>
      <c r="L768" s="655"/>
      <c r="M768" s="655"/>
      <c r="N768" s="35"/>
    </row>
    <row r="769" spans="1:14" s="36" customFormat="1" ht="34.5" customHeight="1" hidden="1">
      <c r="A769" s="49"/>
      <c r="B769" s="727" t="s">
        <v>778</v>
      </c>
      <c r="C769" s="727"/>
      <c r="D769" s="727"/>
      <c r="E769" s="727"/>
      <c r="F769" s="727"/>
      <c r="G769" s="727"/>
      <c r="H769" s="727"/>
      <c r="I769" s="727"/>
      <c r="J769" s="727"/>
      <c r="K769" s="727"/>
      <c r="L769" s="658"/>
      <c r="M769" s="658"/>
      <c r="N769" s="35"/>
    </row>
    <row r="770" spans="1:14" s="36" customFormat="1" ht="19.5" customHeight="1" hidden="1">
      <c r="A770" s="61"/>
      <c r="B770" s="727" t="s">
        <v>779</v>
      </c>
      <c r="C770" s="727"/>
      <c r="D770" s="727"/>
      <c r="E770" s="727"/>
      <c r="F770" s="727"/>
      <c r="G770" s="727"/>
      <c r="H770" s="727"/>
      <c r="I770" s="727"/>
      <c r="J770" s="727"/>
      <c r="K770" s="727"/>
      <c r="L770" s="658"/>
      <c r="M770" s="658"/>
      <c r="N770" s="35"/>
    </row>
    <row r="771" spans="1:14" s="36" customFormat="1" ht="48" customHeight="1" hidden="1">
      <c r="A771" s="49"/>
      <c r="B771" s="727" t="s">
        <v>780</v>
      </c>
      <c r="C771" s="727"/>
      <c r="D771" s="727"/>
      <c r="E771" s="727"/>
      <c r="F771" s="727"/>
      <c r="G771" s="727"/>
      <c r="H771" s="727"/>
      <c r="I771" s="727"/>
      <c r="J771" s="727"/>
      <c r="K771" s="727"/>
      <c r="L771" s="658"/>
      <c r="M771" s="658"/>
      <c r="N771" s="35"/>
    </row>
    <row r="772" spans="1:14" s="36" customFormat="1" ht="30" customHeight="1" thickTop="1">
      <c r="A772" s="117" t="s">
        <v>781</v>
      </c>
      <c r="B772" s="33"/>
      <c r="C772" s="33"/>
      <c r="D772" s="33"/>
      <c r="E772" s="33"/>
      <c r="F772" s="33"/>
      <c r="G772" s="33"/>
      <c r="H772" s="33"/>
      <c r="I772" s="34"/>
      <c r="J772" s="34"/>
      <c r="K772" s="34"/>
      <c r="L772" s="34"/>
      <c r="M772" s="34"/>
      <c r="N772" s="35"/>
    </row>
    <row r="773" spans="1:14" s="36" customFormat="1" ht="25.5" customHeight="1" hidden="1">
      <c r="A773" s="48" t="s">
        <v>116</v>
      </c>
      <c r="B773" s="33" t="s">
        <v>782</v>
      </c>
      <c r="C773" s="38"/>
      <c r="D773" s="38"/>
      <c r="E773" s="38"/>
      <c r="F773" s="38"/>
      <c r="G773" s="38"/>
      <c r="H773" s="38"/>
      <c r="I773" s="39"/>
      <c r="J773" s="39"/>
      <c r="K773" s="39"/>
      <c r="L773" s="39"/>
      <c r="M773" s="39"/>
      <c r="N773" s="35"/>
    </row>
    <row r="774" spans="1:14" s="36" customFormat="1" ht="25.5" customHeight="1" hidden="1">
      <c r="A774" s="48" t="s">
        <v>127</v>
      </c>
      <c r="B774" s="117" t="s">
        <v>783</v>
      </c>
      <c r="C774" s="38"/>
      <c r="D774" s="102"/>
      <c r="E774" s="38"/>
      <c r="F774" s="38"/>
      <c r="G774" s="38"/>
      <c r="H774" s="38"/>
      <c r="I774" s="39"/>
      <c r="J774" s="39"/>
      <c r="K774" s="39"/>
      <c r="L774" s="39"/>
      <c r="M774" s="39"/>
      <c r="N774" s="35"/>
    </row>
    <row r="775" spans="1:14" s="36" customFormat="1" ht="25.5" customHeight="1">
      <c r="A775" s="48" t="s">
        <v>116</v>
      </c>
      <c r="B775" s="117" t="s">
        <v>784</v>
      </c>
      <c r="C775" s="102"/>
      <c r="D775" s="102"/>
      <c r="E775" s="102"/>
      <c r="F775" s="102"/>
      <c r="G775" s="102"/>
      <c r="H775" s="102"/>
      <c r="I775" s="39"/>
      <c r="J775" s="39"/>
      <c r="K775" s="39"/>
      <c r="L775" s="39"/>
      <c r="M775" s="39"/>
      <c r="N775" s="35"/>
    </row>
    <row r="776" spans="1:13" s="35" customFormat="1" ht="33" customHeight="1">
      <c r="A776" s="72"/>
      <c r="B776" s="261" t="s">
        <v>3</v>
      </c>
      <c r="C776" s="262"/>
      <c r="D776" s="173"/>
      <c r="F776" s="173"/>
      <c r="G776" s="213" t="s">
        <v>785</v>
      </c>
      <c r="H776" s="80"/>
      <c r="I776" s="213" t="s">
        <v>786</v>
      </c>
      <c r="J776" s="142"/>
      <c r="K776" s="233" t="s">
        <v>787</v>
      </c>
      <c r="L776" s="233"/>
      <c r="M776" s="233" t="s">
        <v>788</v>
      </c>
    </row>
    <row r="777" spans="1:14" s="36" customFormat="1" ht="19.5" customHeight="1">
      <c r="A777" s="72"/>
      <c r="B777" s="36" t="s">
        <v>789</v>
      </c>
      <c r="C777" s="80"/>
      <c r="D777" s="173"/>
      <c r="F777" s="173"/>
      <c r="G777" s="267" t="s">
        <v>790</v>
      </c>
      <c r="H777" s="80"/>
      <c r="I777" s="267" t="s">
        <v>791</v>
      </c>
      <c r="J777" s="578"/>
      <c r="K777" s="258">
        <f>I453-M453</f>
        <v>5963091381</v>
      </c>
      <c r="L777" s="258"/>
      <c r="M777" s="258">
        <f>I453</f>
        <v>53664355442</v>
      </c>
      <c r="N777" s="263"/>
    </row>
    <row r="778" spans="1:14" s="36" customFormat="1" ht="19.5" customHeight="1">
      <c r="A778" s="72"/>
      <c r="B778" s="36" t="s">
        <v>792</v>
      </c>
      <c r="C778" s="80"/>
      <c r="D778" s="173"/>
      <c r="F778" s="173"/>
      <c r="G778" s="267"/>
      <c r="I778" s="267"/>
      <c r="K778" s="258"/>
      <c r="L778" s="258"/>
      <c r="M778" s="16"/>
      <c r="N778" s="263"/>
    </row>
    <row r="779" spans="1:14" s="36" customFormat="1" ht="19.5" customHeight="1">
      <c r="A779" s="72"/>
      <c r="B779" s="36" t="s">
        <v>793</v>
      </c>
      <c r="C779" s="80"/>
      <c r="D779" s="176"/>
      <c r="F779" s="176"/>
      <c r="G779" s="267" t="s">
        <v>794</v>
      </c>
      <c r="I779" s="267" t="s">
        <v>791</v>
      </c>
      <c r="J779" s="30"/>
      <c r="K779" s="258">
        <v>0</v>
      </c>
      <c r="L779" s="258"/>
      <c r="M779" s="258">
        <f>'[1]CDKT '!I46</f>
        <v>14260484215</v>
      </c>
      <c r="N779" s="35"/>
    </row>
    <row r="780" spans="1:14" s="36" customFormat="1" ht="19.5" customHeight="1">
      <c r="A780" s="72"/>
      <c r="C780" s="80"/>
      <c r="D780" s="176"/>
      <c r="F780" s="176"/>
      <c r="G780" s="267"/>
      <c r="H780" s="80"/>
      <c r="I780" s="267" t="s">
        <v>795</v>
      </c>
      <c r="J780" s="30"/>
      <c r="K780" s="258">
        <v>0</v>
      </c>
      <c r="L780" s="258"/>
      <c r="M780" s="258">
        <v>2752657639.2</v>
      </c>
      <c r="N780" s="35"/>
    </row>
    <row r="781" spans="1:14" s="36" customFormat="1" ht="15" hidden="1">
      <c r="A781" s="72"/>
      <c r="C781" s="80"/>
      <c r="D781" s="176"/>
      <c r="F781" s="176"/>
      <c r="G781" s="650"/>
      <c r="H781" s="80"/>
      <c r="I781" s="267" t="s">
        <v>94</v>
      </c>
      <c r="J781" s="30"/>
      <c r="K781" s="258"/>
      <c r="L781" s="258"/>
      <c r="M781" s="258"/>
      <c r="N781" s="35"/>
    </row>
    <row r="782" spans="1:14" s="36" customFormat="1" ht="15">
      <c r="A782" s="72"/>
      <c r="B782" s="36" t="s">
        <v>796</v>
      </c>
      <c r="C782" s="80"/>
      <c r="D782" s="176"/>
      <c r="F782" s="176"/>
      <c r="G782" s="650" t="s">
        <v>790</v>
      </c>
      <c r="H782" s="80"/>
      <c r="I782" s="267" t="s">
        <v>795</v>
      </c>
      <c r="J782" s="30"/>
      <c r="K782" s="258"/>
      <c r="L782" s="258"/>
      <c r="M782" s="258">
        <v>0</v>
      </c>
      <c r="N782" s="35"/>
    </row>
    <row r="783" spans="1:14" s="36" customFormat="1" ht="18" customHeight="1" thickBot="1">
      <c r="A783" s="72"/>
      <c r="B783" s="264"/>
      <c r="C783" s="265"/>
      <c r="D783" s="266"/>
      <c r="F783" s="266"/>
      <c r="G783" s="651"/>
      <c r="H783" s="265"/>
      <c r="I783" s="651" t="s">
        <v>791</v>
      </c>
      <c r="J783" s="653"/>
      <c r="K783" s="652">
        <f>I452-M452</f>
        <v>2292000000</v>
      </c>
      <c r="L783" s="652"/>
      <c r="M783" s="652">
        <f>I452</f>
        <v>2292000000</v>
      </c>
      <c r="N783" s="35"/>
    </row>
    <row r="784" spans="1:14" s="36" customFormat="1" ht="24.75" customHeight="1" hidden="1">
      <c r="A784" s="48" t="s">
        <v>137</v>
      </c>
      <c r="B784" s="58" t="s">
        <v>797</v>
      </c>
      <c r="C784" s="176"/>
      <c r="D784" s="176"/>
      <c r="E784" s="80"/>
      <c r="F784" s="176"/>
      <c r="G784" s="176"/>
      <c r="H784" s="80"/>
      <c r="I784" s="39"/>
      <c r="J784" s="39"/>
      <c r="K784" s="39"/>
      <c r="L784" s="39"/>
      <c r="M784" s="39"/>
      <c r="N784" s="35"/>
    </row>
    <row r="785" spans="1:14" s="36" customFormat="1" ht="47.25" customHeight="1" hidden="1">
      <c r="A785" s="72"/>
      <c r="B785" s="727" t="s">
        <v>798</v>
      </c>
      <c r="C785" s="727"/>
      <c r="D785" s="727"/>
      <c r="E785" s="727"/>
      <c r="F785" s="727"/>
      <c r="G785" s="727"/>
      <c r="H785" s="727"/>
      <c r="I785" s="727"/>
      <c r="J785" s="727"/>
      <c r="K785" s="727"/>
      <c r="L785" s="658"/>
      <c r="M785" s="658"/>
      <c r="N785" s="35"/>
    </row>
    <row r="786" spans="1:14" s="36" customFormat="1" ht="45" customHeight="1" hidden="1">
      <c r="A786" s="72"/>
      <c r="B786" s="727" t="s">
        <v>799</v>
      </c>
      <c r="C786" s="727"/>
      <c r="D786" s="727"/>
      <c r="E786" s="727"/>
      <c r="F786" s="727"/>
      <c r="G786" s="727"/>
      <c r="H786" s="727"/>
      <c r="I786" s="727"/>
      <c r="J786" s="727"/>
      <c r="K786" s="727"/>
      <c r="L786" s="658"/>
      <c r="M786" s="658"/>
      <c r="N786" s="35" t="s">
        <v>800</v>
      </c>
    </row>
    <row r="787" spans="1:14" s="36" customFormat="1" ht="15.75" customHeight="1" hidden="1">
      <c r="A787" s="72"/>
      <c r="B787" s="80"/>
      <c r="C787" s="176"/>
      <c r="D787" s="176"/>
      <c r="E787" s="80"/>
      <c r="F787" s="176"/>
      <c r="G787" s="267" t="s">
        <v>801</v>
      </c>
      <c r="H787" s="176"/>
      <c r="I787" s="267" t="s">
        <v>802</v>
      </c>
      <c r="J787" s="133"/>
      <c r="K787" s="267" t="s">
        <v>803</v>
      </c>
      <c r="L787" s="267"/>
      <c r="M787" s="267"/>
      <c r="N787" s="35"/>
    </row>
    <row r="788" spans="1:14" s="36" customFormat="1" ht="15.75" customHeight="1" hidden="1">
      <c r="A788" s="72"/>
      <c r="B788" s="268" t="s">
        <v>804</v>
      </c>
      <c r="C788" s="176"/>
      <c r="D788" s="176"/>
      <c r="E788" s="80"/>
      <c r="F788" s="176"/>
      <c r="G788" s="176"/>
      <c r="H788" s="80"/>
      <c r="I788" s="39"/>
      <c r="J788" s="39"/>
      <c r="K788" s="39"/>
      <c r="L788" s="39"/>
      <c r="M788" s="39"/>
      <c r="N788" s="35"/>
    </row>
    <row r="789" spans="1:14" s="36" customFormat="1" ht="15.75" customHeight="1" hidden="1">
      <c r="A789" s="72"/>
      <c r="B789" s="36" t="s">
        <v>87</v>
      </c>
      <c r="C789" s="176"/>
      <c r="D789" s="176"/>
      <c r="E789" s="80"/>
      <c r="F789" s="176"/>
      <c r="G789" s="176"/>
      <c r="H789" s="80"/>
      <c r="I789" s="39"/>
      <c r="J789" s="39"/>
      <c r="K789" s="39">
        <f>G789-I789</f>
        <v>0</v>
      </c>
      <c r="L789" s="39"/>
      <c r="M789" s="39"/>
      <c r="N789" s="35"/>
    </row>
    <row r="790" spans="1:14" s="36" customFormat="1" ht="15.75" customHeight="1" hidden="1">
      <c r="A790" s="72"/>
      <c r="B790" s="80"/>
      <c r="C790" s="176"/>
      <c r="D790" s="176"/>
      <c r="E790" s="80"/>
      <c r="F790" s="176"/>
      <c r="G790" s="176"/>
      <c r="H790" s="80"/>
      <c r="I790" s="39"/>
      <c r="J790" s="39"/>
      <c r="K790" s="39"/>
      <c r="L790" s="39"/>
      <c r="M790" s="39"/>
      <c r="N790" s="35"/>
    </row>
    <row r="791" spans="1:14" s="36" customFormat="1" ht="15.75" customHeight="1" hidden="1">
      <c r="A791" s="72"/>
      <c r="B791" s="268" t="s">
        <v>805</v>
      </c>
      <c r="E791" s="80"/>
      <c r="F791" s="176"/>
      <c r="G791" s="176"/>
      <c r="H791" s="80"/>
      <c r="I791" s="39"/>
      <c r="J791" s="39"/>
      <c r="K791" s="39"/>
      <c r="L791" s="39"/>
      <c r="M791" s="39"/>
      <c r="N791" s="35"/>
    </row>
    <row r="792" spans="1:14" s="36" customFormat="1" ht="15.75" customHeight="1" hidden="1">
      <c r="A792" s="72"/>
      <c r="B792" s="36" t="s">
        <v>806</v>
      </c>
      <c r="E792" s="80"/>
      <c r="F792" s="176"/>
      <c r="G792" s="176"/>
      <c r="H792" s="80"/>
      <c r="I792" s="39"/>
      <c r="J792" s="39"/>
      <c r="K792" s="39">
        <f>G792-I792</f>
        <v>0</v>
      </c>
      <c r="L792" s="39"/>
      <c r="M792" s="39"/>
      <c r="N792" s="35"/>
    </row>
    <row r="793" spans="1:14" s="36" customFormat="1" ht="15.75" customHeight="1" hidden="1">
      <c r="A793" s="72"/>
      <c r="B793" s="36" t="s">
        <v>807</v>
      </c>
      <c r="E793" s="80"/>
      <c r="F793" s="176"/>
      <c r="G793" s="176"/>
      <c r="H793" s="80"/>
      <c r="I793" s="39"/>
      <c r="J793" s="39"/>
      <c r="K793" s="39">
        <f>G793-I793</f>
        <v>0</v>
      </c>
      <c r="L793" s="39"/>
      <c r="M793" s="39"/>
      <c r="N793" s="35"/>
    </row>
    <row r="794" spans="1:14" s="36" customFormat="1" ht="28.5" customHeight="1" hidden="1">
      <c r="A794" s="72"/>
      <c r="B794" s="728" t="s">
        <v>808</v>
      </c>
      <c r="C794" s="728"/>
      <c r="D794" s="728"/>
      <c r="E794" s="80"/>
      <c r="F794" s="176"/>
      <c r="G794" s="176">
        <f>G792-G793</f>
        <v>0</v>
      </c>
      <c r="H794" s="80"/>
      <c r="I794" s="39">
        <f>I792-I793</f>
        <v>0</v>
      </c>
      <c r="J794" s="39"/>
      <c r="K794" s="39">
        <f>G794-I794</f>
        <v>0</v>
      </c>
      <c r="L794" s="39"/>
      <c r="M794" s="39"/>
      <c r="N794" s="35"/>
    </row>
    <row r="795" spans="1:14" s="36" customFormat="1" ht="15.75" customHeight="1" hidden="1">
      <c r="A795" s="72"/>
      <c r="B795" s="728"/>
      <c r="C795" s="728"/>
      <c r="D795" s="728"/>
      <c r="E795" s="80"/>
      <c r="F795" s="176"/>
      <c r="G795" s="176"/>
      <c r="H795" s="80"/>
      <c r="I795" s="39"/>
      <c r="J795" s="39"/>
      <c r="K795" s="39"/>
      <c r="L795" s="39"/>
      <c r="M795" s="39"/>
      <c r="N795" s="35"/>
    </row>
    <row r="796" spans="1:14" s="36" customFormat="1" ht="24.75" customHeight="1" hidden="1">
      <c r="A796" s="48" t="s">
        <v>139</v>
      </c>
      <c r="B796" s="117" t="s">
        <v>809</v>
      </c>
      <c r="C796" s="102"/>
      <c r="D796" s="102"/>
      <c r="E796" s="102"/>
      <c r="F796" s="102"/>
      <c r="G796" s="102"/>
      <c r="H796" s="102"/>
      <c r="I796" s="39"/>
      <c r="J796" s="39"/>
      <c r="K796" s="39"/>
      <c r="L796" s="39"/>
      <c r="M796" s="39"/>
      <c r="N796" s="35"/>
    </row>
    <row r="797" spans="1:14" s="36" customFormat="1" ht="24.75" customHeight="1" hidden="1">
      <c r="A797" s="48" t="s">
        <v>127</v>
      </c>
      <c r="B797" s="117" t="s">
        <v>810</v>
      </c>
      <c r="C797" s="102"/>
      <c r="D797" s="102"/>
      <c r="E797" s="102"/>
      <c r="F797" s="102"/>
      <c r="G797" s="102"/>
      <c r="H797" s="102"/>
      <c r="I797" s="39"/>
      <c r="J797" s="39"/>
      <c r="K797" s="39"/>
      <c r="L797" s="39"/>
      <c r="M797" s="39"/>
      <c r="N797" s="35"/>
    </row>
    <row r="798" spans="1:14" s="36" customFormat="1" ht="49.5" customHeight="1" hidden="1">
      <c r="A798" s="48"/>
      <c r="B798" s="712" t="s">
        <v>811</v>
      </c>
      <c r="C798" s="712"/>
      <c r="D798" s="712"/>
      <c r="E798" s="712"/>
      <c r="F798" s="712"/>
      <c r="G798" s="712"/>
      <c r="H798" s="712"/>
      <c r="I798" s="712"/>
      <c r="J798" s="712"/>
      <c r="K798" s="712"/>
      <c r="L798" s="249"/>
      <c r="M798" s="249"/>
      <c r="N798" s="35"/>
    </row>
    <row r="799" spans="1:14" s="36" customFormat="1" ht="19.5" customHeight="1" hidden="1">
      <c r="A799" s="48"/>
      <c r="B799" s="117"/>
      <c r="C799" s="36" t="s">
        <v>4</v>
      </c>
      <c r="D799" s="102"/>
      <c r="E799" s="102"/>
      <c r="F799" s="102"/>
      <c r="G799" s="102"/>
      <c r="H799" s="102"/>
      <c r="I799" s="259"/>
      <c r="J799" s="39"/>
      <c r="K799" s="39"/>
      <c r="L799" s="39"/>
      <c r="M799" s="39"/>
      <c r="N799" s="35"/>
    </row>
    <row r="800" spans="1:14" s="36" customFormat="1" ht="19.5" customHeight="1" hidden="1">
      <c r="A800" s="48"/>
      <c r="B800" s="117"/>
      <c r="C800" s="269" t="s">
        <v>5</v>
      </c>
      <c r="D800" s="102"/>
      <c r="E800" s="102"/>
      <c r="F800" s="102"/>
      <c r="G800" s="102"/>
      <c r="H800" s="102"/>
      <c r="I800" s="259"/>
      <c r="J800" s="39"/>
      <c r="K800" s="39"/>
      <c r="L800" s="39"/>
      <c r="M800" s="39"/>
      <c r="N800" s="35"/>
    </row>
    <row r="801" spans="1:14" s="36" customFormat="1" ht="19.5" customHeight="1" hidden="1">
      <c r="A801" s="48"/>
      <c r="B801" s="117"/>
      <c r="C801" s="36" t="s">
        <v>6</v>
      </c>
      <c r="D801" s="102"/>
      <c r="E801" s="102"/>
      <c r="F801" s="102"/>
      <c r="G801" s="102"/>
      <c r="H801" s="102"/>
      <c r="I801" s="259"/>
      <c r="J801" s="39"/>
      <c r="K801" s="39"/>
      <c r="L801" s="39"/>
      <c r="M801" s="39"/>
      <c r="N801" s="35"/>
    </row>
    <row r="802" spans="1:14" s="36" customFormat="1" ht="24.75" customHeight="1" hidden="1">
      <c r="A802" s="48" t="s">
        <v>261</v>
      </c>
      <c r="B802" s="117" t="s">
        <v>812</v>
      </c>
      <c r="C802" s="102"/>
      <c r="D802" s="102"/>
      <c r="E802" s="102"/>
      <c r="F802" s="102"/>
      <c r="G802" s="102"/>
      <c r="H802" s="102"/>
      <c r="I802" s="39"/>
      <c r="J802" s="39"/>
      <c r="K802" s="39"/>
      <c r="L802" s="39"/>
      <c r="M802" s="39"/>
      <c r="N802" s="35"/>
    </row>
    <row r="803" spans="1:14" s="36" customFormat="1" ht="24.75" customHeight="1" hidden="1">
      <c r="A803" s="48" t="s">
        <v>267</v>
      </c>
      <c r="B803" s="117" t="s">
        <v>813</v>
      </c>
      <c r="C803" s="117"/>
      <c r="D803" s="102"/>
      <c r="E803" s="102"/>
      <c r="F803" s="102"/>
      <c r="G803" s="102"/>
      <c r="H803" s="102"/>
      <c r="I803" s="39"/>
      <c r="J803" s="39"/>
      <c r="K803" s="39"/>
      <c r="L803" s="39"/>
      <c r="M803" s="39"/>
      <c r="N803" s="35"/>
    </row>
    <row r="804" spans="1:14" s="36" customFormat="1" ht="24.75" customHeight="1" hidden="1">
      <c r="A804" s="49"/>
      <c r="B804" s="117" t="s">
        <v>814</v>
      </c>
      <c r="C804" s="102"/>
      <c r="D804" s="102"/>
      <c r="E804" s="102"/>
      <c r="F804" s="102"/>
      <c r="G804" s="102"/>
      <c r="H804" s="102"/>
      <c r="I804" s="39"/>
      <c r="J804" s="39"/>
      <c r="K804" s="39"/>
      <c r="L804" s="39"/>
      <c r="M804" s="39"/>
      <c r="N804" s="35"/>
    </row>
    <row r="805" spans="1:14" s="36" customFormat="1" ht="15.75" customHeight="1" hidden="1">
      <c r="A805" s="49"/>
      <c r="B805" s="49" t="s">
        <v>815</v>
      </c>
      <c r="C805" s="102" t="s">
        <v>816</v>
      </c>
      <c r="D805" s="102"/>
      <c r="E805" s="102"/>
      <c r="F805" s="102"/>
      <c r="G805" s="102"/>
      <c r="H805" s="102"/>
      <c r="I805" s="39"/>
      <c r="J805" s="39"/>
      <c r="K805" s="39"/>
      <c r="L805" s="39"/>
      <c r="M805" s="39"/>
      <c r="N805" s="35"/>
    </row>
    <row r="806" spans="1:14" s="36" customFormat="1" ht="15.75" customHeight="1" hidden="1">
      <c r="A806" s="49"/>
      <c r="B806" s="49" t="s">
        <v>817</v>
      </c>
      <c r="C806" s="102" t="s">
        <v>818</v>
      </c>
      <c r="D806" s="102"/>
      <c r="E806" s="102"/>
      <c r="F806" s="102"/>
      <c r="G806" s="102"/>
      <c r="H806" s="102"/>
      <c r="I806" s="39"/>
      <c r="J806" s="39"/>
      <c r="K806" s="39"/>
      <c r="L806" s="39"/>
      <c r="M806" s="39"/>
      <c r="N806" s="35"/>
    </row>
    <row r="807" spans="1:14" s="36" customFormat="1" ht="15.75" customHeight="1" hidden="1">
      <c r="A807" s="49"/>
      <c r="B807" s="49" t="s">
        <v>819</v>
      </c>
      <c r="C807" s="102" t="s">
        <v>820</v>
      </c>
      <c r="D807" s="102"/>
      <c r="E807" s="102"/>
      <c r="F807" s="102"/>
      <c r="G807" s="102"/>
      <c r="H807" s="102"/>
      <c r="I807" s="39"/>
      <c r="J807" s="39"/>
      <c r="K807" s="39"/>
      <c r="L807" s="39"/>
      <c r="M807" s="39"/>
      <c r="N807" s="35"/>
    </row>
    <row r="808" spans="1:14" s="36" customFormat="1" ht="15.75" customHeight="1" hidden="1">
      <c r="A808" s="49"/>
      <c r="B808" s="49" t="s">
        <v>821</v>
      </c>
      <c r="C808" s="102" t="s">
        <v>822</v>
      </c>
      <c r="D808" s="102"/>
      <c r="E808" s="102"/>
      <c r="F808" s="102"/>
      <c r="G808" s="102"/>
      <c r="H808" s="102"/>
      <c r="I808" s="39"/>
      <c r="J808" s="39"/>
      <c r="K808" s="39"/>
      <c r="L808" s="39"/>
      <c r="M808" s="39"/>
      <c r="N808" s="35"/>
    </row>
    <row r="809" spans="1:14" s="36" customFormat="1" ht="15.75" customHeight="1" hidden="1">
      <c r="A809" s="49"/>
      <c r="B809" s="49" t="s">
        <v>823</v>
      </c>
      <c r="C809" s="102" t="s">
        <v>824</v>
      </c>
      <c r="D809" s="141"/>
      <c r="E809" s="141"/>
      <c r="F809" s="141"/>
      <c r="G809" s="141"/>
      <c r="H809" s="141"/>
      <c r="I809" s="141"/>
      <c r="J809" s="141"/>
      <c r="K809" s="141"/>
      <c r="L809" s="141"/>
      <c r="M809" s="141"/>
      <c r="N809" s="35"/>
    </row>
    <row r="810" spans="1:14" s="36" customFormat="1" ht="15.75" customHeight="1" hidden="1">
      <c r="A810" s="49"/>
      <c r="B810" s="49"/>
      <c r="C810" s="102" t="s">
        <v>825</v>
      </c>
      <c r="D810" s="141"/>
      <c r="E810" s="141"/>
      <c r="F810" s="141"/>
      <c r="G810" s="141"/>
      <c r="H810" s="141"/>
      <c r="I810" s="141"/>
      <c r="J810" s="141"/>
      <c r="K810" s="141"/>
      <c r="L810" s="141"/>
      <c r="M810" s="141"/>
      <c r="N810" s="35"/>
    </row>
    <row r="811" spans="1:14" s="36" customFormat="1" ht="15.75" customHeight="1" hidden="1">
      <c r="A811" s="49"/>
      <c r="B811" s="49" t="s">
        <v>826</v>
      </c>
      <c r="C811" s="102" t="s">
        <v>827</v>
      </c>
      <c r="D811" s="102"/>
      <c r="E811" s="102"/>
      <c r="F811" s="102"/>
      <c r="G811" s="102"/>
      <c r="H811" s="102"/>
      <c r="I811" s="39"/>
      <c r="J811" s="39"/>
      <c r="K811" s="39"/>
      <c r="L811" s="39"/>
      <c r="M811" s="39"/>
      <c r="N811" s="129" t="s">
        <v>828</v>
      </c>
    </row>
    <row r="812" spans="1:14" s="36" customFormat="1" ht="15.75" customHeight="1" hidden="1">
      <c r="A812" s="49"/>
      <c r="B812" s="49" t="s">
        <v>829</v>
      </c>
      <c r="C812" s="102" t="s">
        <v>830</v>
      </c>
      <c r="D812" s="102"/>
      <c r="E812" s="102"/>
      <c r="F812" s="102"/>
      <c r="G812" s="102"/>
      <c r="H812" s="102"/>
      <c r="I812" s="39"/>
      <c r="J812" s="39"/>
      <c r="K812" s="39"/>
      <c r="L812" s="39"/>
      <c r="M812" s="39"/>
      <c r="N812" s="129" t="s">
        <v>831</v>
      </c>
    </row>
    <row r="813" spans="1:14" s="36" customFormat="1" ht="15.75" customHeight="1" hidden="1">
      <c r="A813" s="49"/>
      <c r="B813" s="49" t="s">
        <v>832</v>
      </c>
      <c r="C813" s="102" t="s">
        <v>833</v>
      </c>
      <c r="D813" s="102"/>
      <c r="E813" s="102"/>
      <c r="F813" s="102"/>
      <c r="G813" s="102"/>
      <c r="H813" s="102"/>
      <c r="I813" s="39"/>
      <c r="J813" s="39"/>
      <c r="K813" s="39"/>
      <c r="L813" s="39"/>
      <c r="M813" s="39"/>
      <c r="N813" s="129" t="s">
        <v>834</v>
      </c>
    </row>
    <row r="814" spans="1:14" s="36" customFormat="1" ht="15.75" customHeight="1" hidden="1">
      <c r="A814" s="49"/>
      <c r="B814" s="117" t="s">
        <v>835</v>
      </c>
      <c r="C814" s="102"/>
      <c r="D814" s="102"/>
      <c r="E814" s="102"/>
      <c r="F814" s="102"/>
      <c r="G814" s="102"/>
      <c r="H814" s="102"/>
      <c r="I814" s="39"/>
      <c r="J814" s="39"/>
      <c r="K814" s="39"/>
      <c r="L814" s="39"/>
      <c r="M814" s="39"/>
      <c r="N814" s="129" t="s">
        <v>836</v>
      </c>
    </row>
    <row r="815" spans="1:14" s="36" customFormat="1" ht="15.75" customHeight="1" hidden="1">
      <c r="A815" s="49"/>
      <c r="B815" s="117" t="s">
        <v>837</v>
      </c>
      <c r="C815" s="38"/>
      <c r="D815" s="211"/>
      <c r="E815" s="211"/>
      <c r="F815" s="211"/>
      <c r="G815" s="211"/>
      <c r="H815" s="211"/>
      <c r="I815" s="211"/>
      <c r="J815" s="211"/>
      <c r="K815" s="211"/>
      <c r="L815" s="211"/>
      <c r="M815" s="211"/>
      <c r="N815" s="35"/>
    </row>
    <row r="816" spans="1:14" s="36" customFormat="1" ht="15.75" customHeight="1" hidden="1">
      <c r="A816" s="49"/>
      <c r="B816" s="49" t="s">
        <v>815</v>
      </c>
      <c r="C816" s="102" t="s">
        <v>838</v>
      </c>
      <c r="D816" s="102"/>
      <c r="E816" s="102"/>
      <c r="F816" s="102"/>
      <c r="G816" s="102"/>
      <c r="H816" s="102"/>
      <c r="I816" s="39"/>
      <c r="J816" s="39"/>
      <c r="K816" s="39"/>
      <c r="L816" s="39"/>
      <c r="M816" s="39"/>
      <c r="N816" s="35"/>
    </row>
    <row r="817" spans="1:14" s="36" customFormat="1" ht="15.75" customHeight="1" hidden="1">
      <c r="A817" s="49"/>
      <c r="B817" s="49" t="s">
        <v>817</v>
      </c>
      <c r="C817" s="102" t="s">
        <v>839</v>
      </c>
      <c r="D817" s="141"/>
      <c r="E817" s="141"/>
      <c r="F817" s="141"/>
      <c r="G817" s="141"/>
      <c r="H817" s="141"/>
      <c r="I817" s="141"/>
      <c r="J817" s="141"/>
      <c r="K817" s="141"/>
      <c r="L817" s="141"/>
      <c r="M817" s="141"/>
      <c r="N817" s="35"/>
    </row>
    <row r="818" spans="1:14" s="36" customFormat="1" ht="15.75" customHeight="1" hidden="1">
      <c r="A818" s="49"/>
      <c r="B818" s="49"/>
      <c r="C818" s="102" t="s">
        <v>840</v>
      </c>
      <c r="D818" s="141"/>
      <c r="E818" s="141"/>
      <c r="F818" s="141"/>
      <c r="G818" s="141"/>
      <c r="H818" s="141"/>
      <c r="I818" s="141"/>
      <c r="J818" s="141"/>
      <c r="K818" s="141"/>
      <c r="L818" s="141"/>
      <c r="M818" s="141"/>
      <c r="N818" s="35"/>
    </row>
    <row r="819" spans="1:14" s="36" customFormat="1" ht="15.75" customHeight="1" hidden="1">
      <c r="A819" s="49"/>
      <c r="B819" s="49" t="s">
        <v>819</v>
      </c>
      <c r="C819" s="102" t="s">
        <v>827</v>
      </c>
      <c r="D819" s="102"/>
      <c r="E819" s="102"/>
      <c r="F819" s="102"/>
      <c r="G819" s="102"/>
      <c r="H819" s="102"/>
      <c r="I819" s="39"/>
      <c r="J819" s="39"/>
      <c r="K819" s="39"/>
      <c r="L819" s="39"/>
      <c r="M819" s="39"/>
      <c r="N819" s="129" t="s">
        <v>841</v>
      </c>
    </row>
    <row r="820" spans="1:22" s="36" customFormat="1" ht="15.75" customHeight="1" hidden="1">
      <c r="A820" s="49"/>
      <c r="B820" s="49" t="s">
        <v>821</v>
      </c>
      <c r="C820" s="102" t="s">
        <v>830</v>
      </c>
      <c r="D820" s="102"/>
      <c r="E820" s="102"/>
      <c r="F820" s="102"/>
      <c r="G820" s="102"/>
      <c r="H820" s="102"/>
      <c r="I820" s="39"/>
      <c r="J820" s="39"/>
      <c r="K820" s="39"/>
      <c r="L820" s="39"/>
      <c r="M820" s="39"/>
      <c r="N820" s="129" t="s">
        <v>842</v>
      </c>
      <c r="O820" s="129"/>
      <c r="P820" s="129"/>
      <c r="Q820" s="129"/>
      <c r="R820" s="129"/>
      <c r="S820" s="129"/>
      <c r="T820" s="129"/>
      <c r="U820" s="129"/>
      <c r="V820" s="129"/>
    </row>
    <row r="821" spans="1:14" s="36" customFormat="1" ht="15.75" hidden="1" thickTop="1">
      <c r="A821" s="49"/>
      <c r="B821" s="49" t="s">
        <v>823</v>
      </c>
      <c r="C821" s="102" t="s">
        <v>833</v>
      </c>
      <c r="D821" s="38"/>
      <c r="E821" s="38"/>
      <c r="F821" s="38"/>
      <c r="G821" s="38"/>
      <c r="H821" s="38"/>
      <c r="I821" s="39"/>
      <c r="J821" s="39"/>
      <c r="K821" s="39"/>
      <c r="L821" s="39"/>
      <c r="M821" s="39"/>
      <c r="N821" s="129" t="s">
        <v>843</v>
      </c>
    </row>
    <row r="822" spans="1:14" s="36" customFormat="1" ht="25.5" customHeight="1" thickTop="1">
      <c r="A822" s="48" t="s">
        <v>127</v>
      </c>
      <c r="B822" s="117" t="s">
        <v>844</v>
      </c>
      <c r="C822" s="102"/>
      <c r="D822" s="102"/>
      <c r="E822" s="102"/>
      <c r="F822" s="102"/>
      <c r="G822" s="102"/>
      <c r="H822" s="102"/>
      <c r="I822" s="39"/>
      <c r="J822" s="39"/>
      <c r="K822" s="39"/>
      <c r="L822" s="39"/>
      <c r="M822" s="39"/>
      <c r="N822" s="35"/>
    </row>
    <row r="823" spans="1:14" s="36" customFormat="1" ht="44.25" customHeight="1">
      <c r="A823" s="48"/>
      <c r="B823" s="725" t="s">
        <v>845</v>
      </c>
      <c r="C823" s="725"/>
      <c r="D823" s="725"/>
      <c r="E823" s="725"/>
      <c r="F823" s="725"/>
      <c r="G823" s="725"/>
      <c r="H823" s="725"/>
      <c r="I823" s="725"/>
      <c r="J823" s="725"/>
      <c r="K823" s="725"/>
      <c r="L823" s="725"/>
      <c r="M823" s="725"/>
      <c r="N823" s="35"/>
    </row>
    <row r="824" spans="1:14" s="36" customFormat="1" ht="25.5" customHeight="1">
      <c r="A824" s="48"/>
      <c r="B824" s="117"/>
      <c r="C824" s="102"/>
      <c r="D824" s="102"/>
      <c r="E824" s="102"/>
      <c r="F824" s="102"/>
      <c r="G824" s="102"/>
      <c r="H824" s="102"/>
      <c r="I824" s="39"/>
      <c r="J824" s="39"/>
      <c r="K824" s="39"/>
      <c r="L824" s="39"/>
      <c r="M824" s="39"/>
      <c r="N824" s="35"/>
    </row>
    <row r="825" spans="1:14" s="36" customFormat="1" ht="28.5" customHeight="1">
      <c r="A825" s="48" t="s">
        <v>131</v>
      </c>
      <c r="B825" s="33" t="s">
        <v>846</v>
      </c>
      <c r="C825" s="102"/>
      <c r="D825" s="102"/>
      <c r="E825" s="102"/>
      <c r="F825" s="102"/>
      <c r="G825" s="102"/>
      <c r="H825" s="102"/>
      <c r="I825" s="39"/>
      <c r="J825" s="39"/>
      <c r="K825" s="39"/>
      <c r="L825" s="39"/>
      <c r="M825" s="39"/>
      <c r="N825" s="35"/>
    </row>
    <row r="826" spans="1:13" s="36" customFormat="1" ht="6" customHeight="1">
      <c r="A826" s="48"/>
      <c r="B826" s="726"/>
      <c r="C826" s="726"/>
      <c r="D826" s="726"/>
      <c r="E826" s="726"/>
      <c r="F826" s="726"/>
      <c r="G826" s="726"/>
      <c r="H826" s="726"/>
      <c r="I826" s="726"/>
      <c r="J826" s="726"/>
      <c r="K826" s="726"/>
      <c r="L826" s="40"/>
      <c r="M826" s="40"/>
    </row>
    <row r="827" spans="1:14" s="36" customFormat="1" ht="25.5" customHeight="1">
      <c r="A827" s="48" t="s">
        <v>137</v>
      </c>
      <c r="B827" s="33" t="s">
        <v>847</v>
      </c>
      <c r="C827" s="102"/>
      <c r="D827" s="102"/>
      <c r="E827" s="102"/>
      <c r="F827" s="102"/>
      <c r="G827" s="102"/>
      <c r="H827" s="102"/>
      <c r="I827" s="39"/>
      <c r="J827" s="39"/>
      <c r="K827" s="39"/>
      <c r="L827" s="39"/>
      <c r="M827" s="39"/>
      <c r="N827" s="35"/>
    </row>
    <row r="828" spans="1:14" s="36" customFormat="1" ht="21.75" customHeight="1">
      <c r="A828" s="38"/>
      <c r="B828" s="78" t="s">
        <v>848</v>
      </c>
      <c r="C828" s="78"/>
      <c r="D828" s="78"/>
      <c r="E828" s="78"/>
      <c r="F828" s="78"/>
      <c r="G828" s="78"/>
      <c r="H828" s="78"/>
      <c r="I828" s="78"/>
      <c r="J828" s="78"/>
      <c r="K828" s="78"/>
      <c r="L828" s="78"/>
      <c r="M828" s="78"/>
      <c r="N828" s="35"/>
    </row>
    <row r="829" spans="1:14" s="36" customFormat="1" ht="23.25" customHeight="1">
      <c r="A829" s="48"/>
      <c r="B829" s="722" t="s">
        <v>849</v>
      </c>
      <c r="C829" s="722"/>
      <c r="D829" s="722"/>
      <c r="E829" s="722"/>
      <c r="F829" s="722"/>
      <c r="G829" s="722"/>
      <c r="H829" s="722"/>
      <c r="I829" s="722"/>
      <c r="J829" s="722"/>
      <c r="K829" s="722"/>
      <c r="L829" s="54"/>
      <c r="M829" s="54"/>
      <c r="N829" s="35"/>
    </row>
    <row r="830" spans="1:14" s="36" customFormat="1" ht="19.5" customHeight="1">
      <c r="A830" s="48" t="s">
        <v>180</v>
      </c>
      <c r="B830" s="33" t="s">
        <v>850</v>
      </c>
      <c r="C830" s="102"/>
      <c r="D830" s="102"/>
      <c r="E830" s="102"/>
      <c r="F830" s="102"/>
      <c r="G830" s="102"/>
      <c r="H830" s="102"/>
      <c r="I830" s="39"/>
      <c r="J830" s="39"/>
      <c r="K830" s="39"/>
      <c r="L830" s="39"/>
      <c r="M830" s="39"/>
      <c r="N830" s="35"/>
    </row>
    <row r="831" spans="1:14" s="36" customFormat="1" ht="65.25" customHeight="1">
      <c r="A831" s="48"/>
      <c r="B831" s="722" t="s">
        <v>851</v>
      </c>
      <c r="C831" s="722"/>
      <c r="D831" s="722"/>
      <c r="E831" s="722"/>
      <c r="F831" s="722"/>
      <c r="G831" s="722"/>
      <c r="H831" s="722"/>
      <c r="I831" s="722"/>
      <c r="J831" s="722"/>
      <c r="K831" s="722"/>
      <c r="L831" s="722"/>
      <c r="M831" s="722"/>
      <c r="N831" s="35"/>
    </row>
    <row r="832" spans="2:14" s="36" customFormat="1" ht="34.5" customHeight="1">
      <c r="B832" s="712" t="s">
        <v>852</v>
      </c>
      <c r="C832" s="712"/>
      <c r="D832" s="712"/>
      <c r="E832" s="712"/>
      <c r="F832" s="712"/>
      <c r="G832" s="712"/>
      <c r="H832" s="712"/>
      <c r="I832" s="712"/>
      <c r="J832" s="712"/>
      <c r="K832" s="712"/>
      <c r="L832" s="712"/>
      <c r="M832" s="712"/>
      <c r="N832" s="35"/>
    </row>
    <row r="833" spans="1:14" s="36" customFormat="1" ht="45" customHeight="1">
      <c r="A833" s="48"/>
      <c r="B833" s="722" t="s">
        <v>853</v>
      </c>
      <c r="C833" s="722"/>
      <c r="D833" s="722"/>
      <c r="E833" s="722"/>
      <c r="F833" s="722"/>
      <c r="G833" s="722"/>
      <c r="H833" s="722"/>
      <c r="I833" s="722"/>
      <c r="J833" s="722"/>
      <c r="K833" s="722"/>
      <c r="L833" s="722"/>
      <c r="M833" s="722"/>
      <c r="N833" s="35"/>
    </row>
    <row r="834" spans="1:14" s="36" customFormat="1" ht="65.25" customHeight="1">
      <c r="A834" s="48"/>
      <c r="B834" s="722" t="s">
        <v>854</v>
      </c>
      <c r="C834" s="722"/>
      <c r="D834" s="722"/>
      <c r="E834" s="722"/>
      <c r="F834" s="722"/>
      <c r="G834" s="722"/>
      <c r="H834" s="722"/>
      <c r="I834" s="722"/>
      <c r="J834" s="722"/>
      <c r="K834" s="722"/>
      <c r="L834" s="722"/>
      <c r="M834" s="722"/>
      <c r="N834" s="35"/>
    </row>
    <row r="835" spans="1:14" s="63" customFormat="1" ht="19.5" customHeight="1">
      <c r="A835" s="271"/>
      <c r="B835" s="73" t="s">
        <v>855</v>
      </c>
      <c r="C835" s="103"/>
      <c r="D835" s="103"/>
      <c r="E835" s="103"/>
      <c r="F835" s="103"/>
      <c r="G835" s="103"/>
      <c r="H835" s="103"/>
      <c r="I835" s="53"/>
      <c r="J835" s="53"/>
      <c r="K835" s="53"/>
      <c r="L835" s="53"/>
      <c r="M835" s="53"/>
      <c r="N835" s="62"/>
    </row>
    <row r="836" spans="1:14" s="36" customFormat="1" ht="45" customHeight="1">
      <c r="A836" s="48"/>
      <c r="B836" s="722" t="s">
        <v>856</v>
      </c>
      <c r="C836" s="722"/>
      <c r="D836" s="722"/>
      <c r="E836" s="722"/>
      <c r="F836" s="722"/>
      <c r="G836" s="722"/>
      <c r="H836" s="722"/>
      <c r="I836" s="722"/>
      <c r="J836" s="722"/>
      <c r="K836" s="722"/>
      <c r="L836" s="722"/>
      <c r="M836" s="722"/>
      <c r="N836" s="35"/>
    </row>
    <row r="837" spans="2:14" s="36" customFormat="1" ht="34.5" customHeight="1">
      <c r="B837" s="712" t="s">
        <v>857</v>
      </c>
      <c r="C837" s="712"/>
      <c r="D837" s="712"/>
      <c r="E837" s="712"/>
      <c r="F837" s="712"/>
      <c r="G837" s="712"/>
      <c r="H837" s="712"/>
      <c r="I837" s="712"/>
      <c r="J837" s="712"/>
      <c r="K837" s="712"/>
      <c r="L837" s="712"/>
      <c r="M837" s="712"/>
      <c r="N837" s="35"/>
    </row>
    <row r="838" spans="1:14" s="36" customFormat="1" ht="15" customHeight="1">
      <c r="A838" s="38"/>
      <c r="B838" s="113" t="s">
        <v>858</v>
      </c>
      <c r="C838" s="78"/>
      <c r="D838" s="78"/>
      <c r="E838" s="78"/>
      <c r="F838" s="78"/>
      <c r="G838" s="78"/>
      <c r="H838" s="78"/>
      <c r="I838" s="78"/>
      <c r="J838" s="78"/>
      <c r="K838" s="78"/>
      <c r="L838" s="78"/>
      <c r="M838" s="78"/>
      <c r="N838" s="35"/>
    </row>
    <row r="839" spans="1:14" s="36" customFormat="1" ht="15" customHeight="1" hidden="1">
      <c r="A839" s="38"/>
      <c r="B839" s="272" t="s">
        <v>859</v>
      </c>
      <c r="C839" s="78"/>
      <c r="D839" s="78"/>
      <c r="E839" s="78"/>
      <c r="F839" s="78"/>
      <c r="G839" s="78"/>
      <c r="H839" s="78"/>
      <c r="I839" s="78"/>
      <c r="J839" s="78"/>
      <c r="K839" s="78"/>
      <c r="L839" s="78"/>
      <c r="M839" s="78"/>
      <c r="N839" s="35"/>
    </row>
    <row r="840" spans="1:14" s="36" customFormat="1" ht="33.75" customHeight="1">
      <c r="A840" s="41"/>
      <c r="B840" s="712" t="s">
        <v>860</v>
      </c>
      <c r="C840" s="712"/>
      <c r="D840" s="712"/>
      <c r="E840" s="712"/>
      <c r="F840" s="712"/>
      <c r="G840" s="712"/>
      <c r="H840" s="712"/>
      <c r="I840" s="712"/>
      <c r="J840" s="712"/>
      <c r="K840" s="712"/>
      <c r="L840" s="712"/>
      <c r="M840" s="712"/>
      <c r="N840" s="35"/>
    </row>
    <row r="841" spans="1:14" s="36" customFormat="1" ht="33.75" customHeight="1">
      <c r="A841" s="41"/>
      <c r="B841" s="712" t="s">
        <v>861</v>
      </c>
      <c r="C841" s="712"/>
      <c r="D841" s="712"/>
      <c r="E841" s="712"/>
      <c r="F841" s="712"/>
      <c r="G841" s="712"/>
      <c r="H841" s="712"/>
      <c r="I841" s="712"/>
      <c r="J841" s="712"/>
      <c r="K841" s="712"/>
      <c r="L841" s="712"/>
      <c r="M841" s="712"/>
      <c r="N841" s="35"/>
    </row>
    <row r="842" spans="2:14" s="36" customFormat="1" ht="33" customHeight="1">
      <c r="B842" s="2"/>
      <c r="C842" s="2"/>
      <c r="D842" s="2"/>
      <c r="E842" s="2"/>
      <c r="F842" s="273"/>
      <c r="G842" s="273"/>
      <c r="H842" s="2"/>
      <c r="J842" s="275"/>
      <c r="K842" s="274" t="s">
        <v>862</v>
      </c>
      <c r="L842" s="274"/>
      <c r="M842" s="274" t="s">
        <v>863</v>
      </c>
      <c r="N842" s="35"/>
    </row>
    <row r="843" spans="2:14" s="36" customFormat="1" ht="27.75" customHeight="1">
      <c r="B843" s="723" t="s">
        <v>938</v>
      </c>
      <c r="C843" s="723"/>
      <c r="D843" s="723"/>
      <c r="E843" s="723"/>
      <c r="F843" s="2"/>
      <c r="G843" s="2"/>
      <c r="H843" s="2"/>
      <c r="J843" s="2"/>
      <c r="N843" s="35"/>
    </row>
    <row r="844" spans="2:14" s="36" customFormat="1" ht="15" customHeight="1">
      <c r="B844" s="2"/>
      <c r="C844" s="2" t="s">
        <v>864</v>
      </c>
      <c r="D844" s="2"/>
      <c r="E844" s="2"/>
      <c r="F844" s="2"/>
      <c r="G844" s="2"/>
      <c r="H844" s="2"/>
      <c r="J844" s="2"/>
      <c r="K844" s="276">
        <v>-300</v>
      </c>
      <c r="L844" s="276"/>
      <c r="M844" s="30">
        <f>('[1]cctc'!E21-'[1]cctc'!E12-'[1]cctc'!E14)*3%</f>
        <v>867613041.3</v>
      </c>
      <c r="N844" s="35"/>
    </row>
    <row r="845" spans="2:14" s="36" customFormat="1" ht="15" customHeight="1" thickBot="1">
      <c r="B845" s="2"/>
      <c r="C845" s="2" t="s">
        <v>864</v>
      </c>
      <c r="D845" s="2"/>
      <c r="E845" s="2"/>
      <c r="F845" s="2"/>
      <c r="G845" s="2"/>
      <c r="H845" s="2"/>
      <c r="J845" s="2"/>
      <c r="K845" s="277" t="s">
        <v>865</v>
      </c>
      <c r="L845" s="277"/>
      <c r="M845" s="254">
        <f>-M844</f>
        <v>-867613041.3</v>
      </c>
      <c r="N845" s="35"/>
    </row>
    <row r="846" spans="2:14" s="36" customFormat="1" ht="15" customHeight="1" hidden="1">
      <c r="B846" s="278" t="s">
        <v>866</v>
      </c>
      <c r="C846" s="278"/>
      <c r="D846" s="278"/>
      <c r="E846" s="278"/>
      <c r="I846" s="279"/>
      <c r="J846" s="279"/>
      <c r="K846" s="279"/>
      <c r="L846" s="279"/>
      <c r="M846" s="279"/>
      <c r="N846" s="35"/>
    </row>
    <row r="847" spans="2:14" s="36" customFormat="1" ht="31.5" customHeight="1" hidden="1">
      <c r="B847" s="724" t="s">
        <v>867</v>
      </c>
      <c r="C847" s="724"/>
      <c r="D847" s="724"/>
      <c r="E847" s="724"/>
      <c r="I847" s="279"/>
      <c r="J847" s="279"/>
      <c r="K847" s="279"/>
      <c r="L847" s="279"/>
      <c r="M847" s="279"/>
      <c r="N847" s="35"/>
    </row>
    <row r="848" spans="2:14" s="36" customFormat="1" ht="15" customHeight="1" hidden="1">
      <c r="B848" s="36" t="s">
        <v>864</v>
      </c>
      <c r="I848" s="281">
        <v>-300</v>
      </c>
      <c r="J848" s="279"/>
      <c r="K848" s="279"/>
      <c r="L848" s="279"/>
      <c r="M848" s="279"/>
      <c r="N848" s="35"/>
    </row>
    <row r="849" spans="2:14" s="36" customFormat="1" ht="15" customHeight="1" hidden="1">
      <c r="B849" s="278" t="s">
        <v>868</v>
      </c>
      <c r="C849" s="278"/>
      <c r="D849" s="278"/>
      <c r="E849" s="278"/>
      <c r="I849" s="279"/>
      <c r="J849" s="279"/>
      <c r="K849" s="279"/>
      <c r="L849" s="279"/>
      <c r="M849" s="279"/>
      <c r="N849" s="35"/>
    </row>
    <row r="850" spans="9:14" s="36" customFormat="1" ht="15" customHeight="1" hidden="1">
      <c r="I850" s="279"/>
      <c r="J850" s="279"/>
      <c r="K850" s="279"/>
      <c r="L850" s="279"/>
      <c r="M850" s="279"/>
      <c r="N850" s="35"/>
    </row>
    <row r="851" spans="2:14" s="36" customFormat="1" ht="48" customHeight="1" thickTop="1">
      <c r="B851" s="712" t="s">
        <v>869</v>
      </c>
      <c r="C851" s="712"/>
      <c r="D851" s="712"/>
      <c r="E851" s="712"/>
      <c r="F851" s="712"/>
      <c r="G851" s="712"/>
      <c r="H851" s="712"/>
      <c r="I851" s="712"/>
      <c r="J851" s="712"/>
      <c r="K851" s="712"/>
      <c r="L851" s="712"/>
      <c r="M851" s="712"/>
      <c r="N851" s="35"/>
    </row>
    <row r="852" spans="1:14" s="36" customFormat="1" ht="15" customHeight="1">
      <c r="A852" s="41"/>
      <c r="B852" s="113" t="s">
        <v>870</v>
      </c>
      <c r="C852" s="41"/>
      <c r="D852" s="41"/>
      <c r="E852" s="41"/>
      <c r="F852" s="41"/>
      <c r="G852" s="41"/>
      <c r="H852" s="41"/>
      <c r="I852" s="41"/>
      <c r="J852" s="282"/>
      <c r="K852" s="282"/>
      <c r="L852" s="282"/>
      <c r="M852" s="282"/>
      <c r="N852" s="35"/>
    </row>
    <row r="853" spans="1:14" s="36" customFormat="1" ht="51.75" customHeight="1">
      <c r="A853" s="41"/>
      <c r="B853" s="712" t="s">
        <v>871</v>
      </c>
      <c r="C853" s="712"/>
      <c r="D853" s="712"/>
      <c r="E853" s="712"/>
      <c r="F853" s="712"/>
      <c r="G853" s="712"/>
      <c r="H853" s="712"/>
      <c r="I853" s="712"/>
      <c r="J853" s="712"/>
      <c r="K853" s="712"/>
      <c r="L853" s="712"/>
      <c r="M853" s="712"/>
      <c r="N853" s="35"/>
    </row>
    <row r="854" spans="1:14" s="36" customFormat="1" ht="34.5" customHeight="1">
      <c r="A854" s="41"/>
      <c r="B854" s="712" t="s">
        <v>872</v>
      </c>
      <c r="C854" s="712"/>
      <c r="D854" s="712"/>
      <c r="E854" s="712"/>
      <c r="F854" s="712"/>
      <c r="G854" s="712"/>
      <c r="H854" s="712"/>
      <c r="I854" s="712"/>
      <c r="J854" s="712"/>
      <c r="K854" s="712"/>
      <c r="L854" s="712"/>
      <c r="M854" s="712"/>
      <c r="N854" s="35"/>
    </row>
    <row r="855" spans="1:14" s="36" customFormat="1" ht="15" customHeight="1">
      <c r="A855" s="41"/>
      <c r="B855" s="113" t="s">
        <v>873</v>
      </c>
      <c r="C855" s="41"/>
      <c r="D855" s="41"/>
      <c r="E855" s="41"/>
      <c r="F855" s="41"/>
      <c r="G855" s="41"/>
      <c r="H855" s="41"/>
      <c r="I855" s="41"/>
      <c r="J855" s="41"/>
      <c r="K855" s="41"/>
      <c r="L855" s="41"/>
      <c r="M855" s="41"/>
      <c r="N855" s="35"/>
    </row>
    <row r="856" spans="1:14" s="36" customFormat="1" ht="21" customHeight="1" hidden="1">
      <c r="A856" s="41"/>
      <c r="B856" s="712" t="s">
        <v>874</v>
      </c>
      <c r="C856" s="712"/>
      <c r="D856" s="712"/>
      <c r="E856" s="712"/>
      <c r="F856" s="712"/>
      <c r="G856" s="712"/>
      <c r="H856" s="712"/>
      <c r="I856" s="712"/>
      <c r="J856" s="713"/>
      <c r="K856" s="713"/>
      <c r="L856" s="270"/>
      <c r="M856" s="270"/>
      <c r="N856" s="35"/>
    </row>
    <row r="857" spans="1:14" s="36" customFormat="1" ht="34.5" customHeight="1">
      <c r="A857" s="41"/>
      <c r="B857" s="712" t="s">
        <v>875</v>
      </c>
      <c r="C857" s="712"/>
      <c r="D857" s="712"/>
      <c r="E857" s="712"/>
      <c r="F857" s="712"/>
      <c r="G857" s="712"/>
      <c r="H857" s="712"/>
      <c r="I857" s="712"/>
      <c r="J857" s="712"/>
      <c r="K857" s="712"/>
      <c r="L857" s="712"/>
      <c r="M857" s="712"/>
      <c r="N857" s="35"/>
    </row>
    <row r="858" spans="1:14" s="36" customFormat="1" ht="15" customHeight="1" hidden="1">
      <c r="A858" s="38"/>
      <c r="B858" s="78" t="s">
        <v>876</v>
      </c>
      <c r="C858" s="78"/>
      <c r="D858" s="78"/>
      <c r="E858" s="78"/>
      <c r="F858" s="78"/>
      <c r="G858" s="78"/>
      <c r="H858" s="78"/>
      <c r="I858" s="78"/>
      <c r="J858" s="78"/>
      <c r="K858" s="78"/>
      <c r="L858" s="78"/>
      <c r="M858" s="78"/>
      <c r="N858" s="35"/>
    </row>
    <row r="859" spans="1:14" s="36" customFormat="1" ht="34.5" customHeight="1" hidden="1">
      <c r="A859" s="41"/>
      <c r="B859" s="712" t="s">
        <v>877</v>
      </c>
      <c r="C859" s="712"/>
      <c r="D859" s="712"/>
      <c r="E859" s="712"/>
      <c r="F859" s="712"/>
      <c r="G859" s="712"/>
      <c r="H859" s="712"/>
      <c r="I859" s="712"/>
      <c r="J859" s="713"/>
      <c r="K859" s="713"/>
      <c r="L859" s="270"/>
      <c r="M859" s="270"/>
      <c r="N859" s="35"/>
    </row>
    <row r="860" spans="1:14" s="36" customFormat="1" ht="65.25" customHeight="1" hidden="1">
      <c r="A860" s="48"/>
      <c r="B860" s="722" t="s">
        <v>878</v>
      </c>
      <c r="C860" s="722"/>
      <c r="D860" s="722"/>
      <c r="E860" s="722"/>
      <c r="F860" s="722"/>
      <c r="G860" s="722"/>
      <c r="H860" s="722"/>
      <c r="I860" s="722"/>
      <c r="J860" s="722"/>
      <c r="K860" s="722"/>
      <c r="L860" s="54"/>
      <c r="M860" s="54"/>
      <c r="N860" s="35"/>
    </row>
    <row r="861" spans="1:14" s="36" customFormat="1" ht="15" customHeight="1" hidden="1">
      <c r="A861" s="41"/>
      <c r="B861" s="41"/>
      <c r="C861" s="41"/>
      <c r="D861" s="41"/>
      <c r="E861" s="41"/>
      <c r="F861" s="41"/>
      <c r="G861" s="41"/>
      <c r="H861" s="41"/>
      <c r="I861" s="41"/>
      <c r="J861" s="41"/>
      <c r="K861" s="283" t="s">
        <v>864</v>
      </c>
      <c r="L861" s="283"/>
      <c r="M861" s="283"/>
      <c r="N861" s="35"/>
    </row>
    <row r="862" spans="1:14" s="36" customFormat="1" ht="15" customHeight="1" hidden="1">
      <c r="A862" s="41"/>
      <c r="B862" s="41"/>
      <c r="C862" s="41"/>
      <c r="D862" s="41"/>
      <c r="E862" s="284"/>
      <c r="F862" s="41"/>
      <c r="G862" s="284" t="s">
        <v>879</v>
      </c>
      <c r="H862" s="41"/>
      <c r="I862" s="284" t="s">
        <v>880</v>
      </c>
      <c r="J862" s="41"/>
      <c r="K862" s="284" t="s">
        <v>863</v>
      </c>
      <c r="L862" s="284"/>
      <c r="M862" s="284"/>
      <c r="N862" s="35"/>
    </row>
    <row r="863" spans="1:14" s="36" customFormat="1" ht="15" customHeight="1" hidden="1">
      <c r="A863" s="41"/>
      <c r="B863" s="41"/>
      <c r="C863" s="41"/>
      <c r="D863" s="41"/>
      <c r="E863" s="41"/>
      <c r="F863" s="41"/>
      <c r="G863" s="41"/>
      <c r="H863" s="41"/>
      <c r="I863" s="41"/>
      <c r="J863" s="41"/>
      <c r="K863" s="41"/>
      <c r="L863" s="41"/>
      <c r="M863" s="41"/>
      <c r="N863" s="35"/>
    </row>
    <row r="864" spans="1:14" s="36" customFormat="1" ht="15" customHeight="1" hidden="1">
      <c r="A864" s="41"/>
      <c r="B864" s="41" t="s">
        <v>594</v>
      </c>
      <c r="C864" s="41"/>
      <c r="D864" s="41"/>
      <c r="E864" s="285"/>
      <c r="F864" s="267"/>
      <c r="G864" s="285" t="s">
        <v>881</v>
      </c>
      <c r="H864" s="41"/>
      <c r="I864" s="285" t="s">
        <v>881</v>
      </c>
      <c r="J864" s="41"/>
      <c r="K864" s="41"/>
      <c r="L864" s="41"/>
      <c r="M864" s="41"/>
      <c r="N864" s="35"/>
    </row>
    <row r="865" spans="1:14" s="36" customFormat="1" ht="15" customHeight="1" hidden="1">
      <c r="A865" s="41"/>
      <c r="B865" s="41"/>
      <c r="C865" s="41"/>
      <c r="D865" s="41"/>
      <c r="E865" s="285"/>
      <c r="F865" s="267"/>
      <c r="G865" s="285" t="s">
        <v>882</v>
      </c>
      <c r="H865" s="41"/>
      <c r="I865" s="285" t="s">
        <v>882</v>
      </c>
      <c r="J865" s="41"/>
      <c r="K865" s="41"/>
      <c r="L865" s="41"/>
      <c r="M865" s="41"/>
      <c r="N865" s="35"/>
    </row>
    <row r="866" spans="1:14" s="36" customFormat="1" ht="15" customHeight="1" hidden="1">
      <c r="A866" s="41"/>
      <c r="B866" s="41" t="s">
        <v>883</v>
      </c>
      <c r="C866" s="41"/>
      <c r="D866" s="41"/>
      <c r="E866" s="285"/>
      <c r="F866" s="267"/>
      <c r="G866" s="285" t="s">
        <v>881</v>
      </c>
      <c r="H866" s="41"/>
      <c r="I866" s="285" t="s">
        <v>881</v>
      </c>
      <c r="J866" s="41"/>
      <c r="K866" s="41"/>
      <c r="L866" s="41"/>
      <c r="M866" s="41"/>
      <c r="N866" s="35"/>
    </row>
    <row r="867" spans="1:14" s="36" customFormat="1" ht="15" customHeight="1" hidden="1">
      <c r="A867" s="41"/>
      <c r="B867" s="41"/>
      <c r="C867" s="41"/>
      <c r="D867" s="41"/>
      <c r="E867" s="285"/>
      <c r="F867" s="267"/>
      <c r="G867" s="285" t="s">
        <v>882</v>
      </c>
      <c r="H867" s="41"/>
      <c r="I867" s="285" t="s">
        <v>882</v>
      </c>
      <c r="J867" s="41"/>
      <c r="K867" s="41"/>
      <c r="L867" s="41"/>
      <c r="M867" s="41"/>
      <c r="N867" s="35"/>
    </row>
    <row r="868" spans="1:14" s="36" customFormat="1" ht="15" customHeight="1">
      <c r="A868" s="41"/>
      <c r="B868" s="41"/>
      <c r="C868" s="41"/>
      <c r="D868" s="41"/>
      <c r="E868" s="285"/>
      <c r="F868" s="267"/>
      <c r="G868" s="285"/>
      <c r="H868" s="41"/>
      <c r="I868" s="285"/>
      <c r="J868" s="41"/>
      <c r="K868" s="41"/>
      <c r="L868" s="41"/>
      <c r="M868" s="41"/>
      <c r="N868" s="35"/>
    </row>
    <row r="869" spans="1:14" s="63" customFormat="1" ht="19.5" customHeight="1">
      <c r="A869" s="271"/>
      <c r="B869" s="73" t="s">
        <v>884</v>
      </c>
      <c r="C869" s="103"/>
      <c r="D869" s="103"/>
      <c r="E869" s="103"/>
      <c r="F869" s="103"/>
      <c r="G869" s="103"/>
      <c r="H869" s="103"/>
      <c r="I869" s="53"/>
      <c r="J869" s="53"/>
      <c r="K869" s="53"/>
      <c r="L869" s="53"/>
      <c r="M869" s="53"/>
      <c r="N869" s="62"/>
    </row>
    <row r="870" spans="1:13" ht="34.5" customHeight="1">
      <c r="A870" s="41"/>
      <c r="B870" s="712" t="s">
        <v>885</v>
      </c>
      <c r="C870" s="712"/>
      <c r="D870" s="712"/>
      <c r="E870" s="712"/>
      <c r="F870" s="712"/>
      <c r="G870" s="712"/>
      <c r="H870" s="712"/>
      <c r="I870" s="712"/>
      <c r="J870" s="712"/>
      <c r="K870" s="712"/>
      <c r="L870" s="712"/>
      <c r="M870" s="712"/>
    </row>
    <row r="871" spans="1:13" ht="68.25" customHeight="1" hidden="1">
      <c r="A871" s="41"/>
      <c r="B871" s="712" t="s">
        <v>886</v>
      </c>
      <c r="C871" s="712"/>
      <c r="D871" s="712"/>
      <c r="E871" s="712"/>
      <c r="F871" s="712"/>
      <c r="G871" s="712"/>
      <c r="H871" s="712"/>
      <c r="I871" s="712"/>
      <c r="J871" s="713"/>
      <c r="K871" s="713"/>
      <c r="L871" s="270"/>
      <c r="M871" s="270"/>
    </row>
    <row r="872" spans="1:13" ht="78.75" customHeight="1" hidden="1">
      <c r="A872" s="41"/>
      <c r="B872" s="712" t="s">
        <v>887</v>
      </c>
      <c r="C872" s="712"/>
      <c r="D872" s="712"/>
      <c r="E872" s="712"/>
      <c r="F872" s="712"/>
      <c r="G872" s="712"/>
      <c r="H872" s="712"/>
      <c r="I872" s="712"/>
      <c r="J872" s="713"/>
      <c r="K872" s="713"/>
      <c r="L872" s="270"/>
      <c r="M872" s="270"/>
    </row>
    <row r="873" spans="1:14" s="63" customFormat="1" ht="19.5" customHeight="1">
      <c r="A873" s="271" t="s">
        <v>197</v>
      </c>
      <c r="B873" s="73" t="s">
        <v>888</v>
      </c>
      <c r="C873" s="103"/>
      <c r="D873" s="103"/>
      <c r="E873" s="103"/>
      <c r="F873" s="103"/>
      <c r="G873" s="103"/>
      <c r="H873" s="103"/>
      <c r="I873" s="53"/>
      <c r="J873" s="53"/>
      <c r="K873" s="53"/>
      <c r="L873" s="53"/>
      <c r="M873" s="53"/>
      <c r="N873" s="62"/>
    </row>
    <row r="874" spans="1:13" ht="63.75" customHeight="1">
      <c r="A874" s="41"/>
      <c r="B874" s="712" t="s">
        <v>889</v>
      </c>
      <c r="C874" s="712"/>
      <c r="D874" s="712"/>
      <c r="E874" s="712"/>
      <c r="F874" s="712"/>
      <c r="G874" s="712"/>
      <c r="H874" s="712"/>
      <c r="I874" s="712"/>
      <c r="J874" s="712"/>
      <c r="K874" s="712"/>
      <c r="L874" s="712"/>
      <c r="M874" s="712"/>
    </row>
    <row r="875" spans="1:14" s="36" customFormat="1" ht="15" customHeight="1">
      <c r="A875" s="41"/>
      <c r="B875" s="113" t="s">
        <v>67</v>
      </c>
      <c r="C875" s="41"/>
      <c r="D875" s="41"/>
      <c r="E875" s="41"/>
      <c r="F875" s="41"/>
      <c r="G875" s="41"/>
      <c r="H875" s="41"/>
      <c r="I875" s="41"/>
      <c r="J875" s="41"/>
      <c r="K875" s="41"/>
      <c r="L875" s="41"/>
      <c r="M875" s="41"/>
      <c r="N875" s="35"/>
    </row>
    <row r="876" spans="1:13" ht="45" customHeight="1">
      <c r="A876" s="41"/>
      <c r="B876" s="712" t="s">
        <v>890</v>
      </c>
      <c r="C876" s="712"/>
      <c r="D876" s="712"/>
      <c r="E876" s="712"/>
      <c r="F876" s="712"/>
      <c r="G876" s="712"/>
      <c r="H876" s="712"/>
      <c r="I876" s="712"/>
      <c r="J876" s="712"/>
      <c r="K876" s="712"/>
      <c r="L876" s="712"/>
      <c r="M876" s="712"/>
    </row>
    <row r="877" spans="1:14" s="36" customFormat="1" ht="15" customHeight="1">
      <c r="A877" s="41"/>
      <c r="B877" s="113" t="s">
        <v>396</v>
      </c>
      <c r="C877" s="41"/>
      <c r="D877" s="41"/>
      <c r="E877" s="41"/>
      <c r="F877" s="41"/>
      <c r="G877" s="41"/>
      <c r="H877" s="41"/>
      <c r="I877" s="41"/>
      <c r="J877" s="41"/>
      <c r="K877" s="41"/>
      <c r="L877" s="41"/>
      <c r="M877" s="41"/>
      <c r="N877" s="35"/>
    </row>
    <row r="878" spans="1:13" ht="34.5" customHeight="1">
      <c r="A878" s="41"/>
      <c r="B878" s="712" t="s">
        <v>891</v>
      </c>
      <c r="C878" s="712"/>
      <c r="D878" s="712"/>
      <c r="E878" s="712"/>
      <c r="F878" s="712"/>
      <c r="G878" s="712"/>
      <c r="H878" s="712"/>
      <c r="I878" s="712"/>
      <c r="J878" s="712"/>
      <c r="K878" s="712"/>
      <c r="L878" s="712"/>
      <c r="M878" s="712"/>
    </row>
    <row r="879" spans="1:14" s="36" customFormat="1" ht="15" customHeight="1" hidden="1">
      <c r="A879" s="41"/>
      <c r="B879" s="113"/>
      <c r="C879" s="41"/>
      <c r="D879" s="41"/>
      <c r="E879" s="41"/>
      <c r="F879" s="41"/>
      <c r="G879" s="41"/>
      <c r="H879" s="41"/>
      <c r="I879" s="41"/>
      <c r="J879" s="41"/>
      <c r="K879" s="41"/>
      <c r="L879" s="41"/>
      <c r="M879" s="41"/>
      <c r="N879" s="35"/>
    </row>
    <row r="880" spans="1:14" s="36" customFormat="1" ht="15" customHeight="1" hidden="1">
      <c r="A880" s="41"/>
      <c r="B880" s="719" t="s">
        <v>892</v>
      </c>
      <c r="C880" s="719"/>
      <c r="D880" s="719"/>
      <c r="E880" s="719"/>
      <c r="F880" s="719"/>
      <c r="G880" s="719"/>
      <c r="H880" s="719"/>
      <c r="I880" s="719"/>
      <c r="J880" s="720"/>
      <c r="K880" s="720"/>
      <c r="L880" s="662"/>
      <c r="M880" s="662"/>
      <c r="N880" s="35"/>
    </row>
    <row r="881" spans="1:14" s="36" customFormat="1" ht="15" customHeight="1" hidden="1">
      <c r="A881" s="41"/>
      <c r="B881" s="286"/>
      <c r="C881" s="286"/>
      <c r="D881" s="286"/>
      <c r="E881" s="286"/>
      <c r="F881" s="286"/>
      <c r="G881" s="286"/>
      <c r="H881" s="286"/>
      <c r="I881" s="286"/>
      <c r="J881" s="286"/>
      <c r="K881" s="287" t="s">
        <v>864</v>
      </c>
      <c r="L881" s="287"/>
      <c r="M881" s="287"/>
      <c r="N881" s="35"/>
    </row>
    <row r="882" spans="1:14" s="36" customFormat="1" ht="15" customHeight="1" hidden="1">
      <c r="A882" s="41"/>
      <c r="B882" s="288"/>
      <c r="C882" s="288"/>
      <c r="D882" s="288"/>
      <c r="E882" s="288"/>
      <c r="F882" s="289"/>
      <c r="G882" s="721" t="s">
        <v>893</v>
      </c>
      <c r="H882" s="721"/>
      <c r="I882" s="721"/>
      <c r="J882" s="721"/>
      <c r="K882" s="721"/>
      <c r="L882" s="768"/>
      <c r="M882" s="768"/>
      <c r="N882" s="35"/>
    </row>
    <row r="883" spans="1:14" s="36" customFormat="1" ht="15" customHeight="1" hidden="1">
      <c r="A883" s="41"/>
      <c r="B883" s="288"/>
      <c r="C883" s="288" t="s">
        <v>43</v>
      </c>
      <c r="D883" s="288"/>
      <c r="E883" s="290" t="s">
        <v>894</v>
      </c>
      <c r="F883" s="291" t="s">
        <v>895</v>
      </c>
      <c r="G883" s="290" t="s">
        <v>896</v>
      </c>
      <c r="H883" s="292"/>
      <c r="I883" s="292" t="s">
        <v>897</v>
      </c>
      <c r="J883" s="292"/>
      <c r="K883" s="292" t="s">
        <v>898</v>
      </c>
      <c r="L883" s="769"/>
      <c r="M883" s="769"/>
      <c r="N883" s="35"/>
    </row>
    <row r="884" spans="1:14" s="36" customFormat="1" ht="15" customHeight="1" hidden="1">
      <c r="A884" s="41"/>
      <c r="B884" s="288" t="s">
        <v>899</v>
      </c>
      <c r="C884" s="288"/>
      <c r="D884" s="288"/>
      <c r="E884" s="288"/>
      <c r="F884" s="288"/>
      <c r="G884" s="288"/>
      <c r="H884" s="288"/>
      <c r="I884" s="288"/>
      <c r="J884" s="288"/>
      <c r="K884" s="288"/>
      <c r="L884" s="288"/>
      <c r="M884" s="288"/>
      <c r="N884" s="35"/>
    </row>
    <row r="885" spans="1:14" s="36" customFormat="1" ht="15" customHeight="1" hidden="1">
      <c r="A885" s="41"/>
      <c r="B885" s="288" t="s">
        <v>900</v>
      </c>
      <c r="C885" s="288"/>
      <c r="D885" s="288"/>
      <c r="E885" s="288"/>
      <c r="F885" s="288"/>
      <c r="G885" s="288"/>
      <c r="H885" s="288"/>
      <c r="I885" s="288"/>
      <c r="J885" s="288"/>
      <c r="K885" s="288"/>
      <c r="L885" s="288"/>
      <c r="M885" s="288"/>
      <c r="N885" s="35"/>
    </row>
    <row r="886" spans="1:14" s="63" customFormat="1" ht="19.5" customHeight="1">
      <c r="A886" s="271" t="s">
        <v>216</v>
      </c>
      <c r="B886" s="73" t="s">
        <v>901</v>
      </c>
      <c r="C886" s="103"/>
      <c r="D886" s="103"/>
      <c r="E886" s="103"/>
      <c r="F886" s="103"/>
      <c r="G886" s="103"/>
      <c r="H886" s="103"/>
      <c r="I886" s="53"/>
      <c r="J886" s="53"/>
      <c r="K886" s="53"/>
      <c r="L886" s="53"/>
      <c r="M886" s="53"/>
      <c r="N886" s="62"/>
    </row>
    <row r="887" spans="1:13" ht="50.25" customHeight="1">
      <c r="A887" s="41"/>
      <c r="B887" s="712" t="s">
        <v>902</v>
      </c>
      <c r="C887" s="712"/>
      <c r="D887" s="712"/>
      <c r="E887" s="712"/>
      <c r="F887" s="712"/>
      <c r="G887" s="712"/>
      <c r="H887" s="712"/>
      <c r="I887" s="712"/>
      <c r="J887" s="712"/>
      <c r="K887" s="712"/>
      <c r="L887" s="712"/>
      <c r="M887" s="712"/>
    </row>
    <row r="888" spans="1:13" ht="50.25" customHeight="1">
      <c r="A888" s="41"/>
      <c r="B888" s="712" t="s">
        <v>903</v>
      </c>
      <c r="C888" s="712"/>
      <c r="D888" s="712"/>
      <c r="E888" s="712"/>
      <c r="F888" s="712"/>
      <c r="G888" s="712"/>
      <c r="H888" s="712"/>
      <c r="I888" s="712"/>
      <c r="J888" s="712"/>
      <c r="K888" s="712"/>
      <c r="L888" s="712"/>
      <c r="M888" s="712"/>
    </row>
    <row r="889" spans="1:13" ht="33.75" customHeight="1">
      <c r="A889" s="41"/>
      <c r="B889" s="712" t="s">
        <v>904</v>
      </c>
      <c r="C889" s="712"/>
      <c r="D889" s="712"/>
      <c r="E889" s="712"/>
      <c r="F889" s="712"/>
      <c r="G889" s="712"/>
      <c r="H889" s="712"/>
      <c r="I889" s="712"/>
      <c r="J889" s="712"/>
      <c r="K889" s="712"/>
      <c r="L889" s="712"/>
      <c r="M889" s="712"/>
    </row>
    <row r="890" spans="1:14" s="36" customFormat="1" ht="15" customHeight="1">
      <c r="A890" s="41"/>
      <c r="B890" s="41"/>
      <c r="C890" s="41"/>
      <c r="D890" s="41"/>
      <c r="F890" s="41"/>
      <c r="G890" s="41"/>
      <c r="H890" s="41"/>
      <c r="I890" s="41"/>
      <c r="J890" s="41"/>
      <c r="K890" s="283"/>
      <c r="L890" s="283"/>
      <c r="M890" s="283" t="s">
        <v>864</v>
      </c>
      <c r="N890" s="35"/>
    </row>
    <row r="891" spans="1:14" s="36" customFormat="1" ht="15.75" customHeight="1">
      <c r="A891" s="41"/>
      <c r="B891" s="716" t="s">
        <v>939</v>
      </c>
      <c r="C891" s="716"/>
      <c r="D891" s="293"/>
      <c r="F891" s="295"/>
      <c r="G891" s="294" t="s">
        <v>599</v>
      </c>
      <c r="H891" s="295"/>
      <c r="I891" s="294" t="s">
        <v>905</v>
      </c>
      <c r="J891" s="207"/>
      <c r="K891" s="294" t="s">
        <v>601</v>
      </c>
      <c r="L891" s="294"/>
      <c r="M891" s="294" t="s">
        <v>43</v>
      </c>
      <c r="N891" s="35"/>
    </row>
    <row r="892" spans="1:14" s="36" customFormat="1" ht="15.75" customHeight="1">
      <c r="A892" s="41"/>
      <c r="B892" s="41" t="s">
        <v>906</v>
      </c>
      <c r="C892" s="41"/>
      <c r="D892" s="207"/>
      <c r="F892" s="41"/>
      <c r="G892" s="16">
        <f>46284787729-I892</f>
        <v>43461289193</v>
      </c>
      <c r="H892" s="296"/>
      <c r="I892" s="562">
        <v>2823498536</v>
      </c>
      <c r="J892" s="41"/>
      <c r="K892" s="296">
        <v>0</v>
      </c>
      <c r="L892" s="296"/>
      <c r="M892" s="16">
        <f>SUM(F892:K892)</f>
        <v>46284787729</v>
      </c>
      <c r="N892" s="35"/>
    </row>
    <row r="893" spans="1:14" s="36" customFormat="1" ht="15.75" customHeight="1">
      <c r="A893" s="41"/>
      <c r="B893" s="41" t="s">
        <v>907</v>
      </c>
      <c r="C893" s="41"/>
      <c r="D893" s="207"/>
      <c r="F893" s="41"/>
      <c r="G893" s="16">
        <v>18420955390</v>
      </c>
      <c r="H893" s="296"/>
      <c r="I893" s="296">
        <v>0</v>
      </c>
      <c r="J893" s="41"/>
      <c r="K893" s="296">
        <v>0</v>
      </c>
      <c r="L893" s="296"/>
      <c r="M893" s="16">
        <f>SUM(F893:K893)</f>
        <v>18420955390</v>
      </c>
      <c r="N893" s="35"/>
    </row>
    <row r="894" spans="1:14" s="36" customFormat="1" ht="15.75" customHeight="1" hidden="1">
      <c r="A894" s="41"/>
      <c r="B894" s="41" t="s">
        <v>908</v>
      </c>
      <c r="C894" s="41"/>
      <c r="D894" s="207"/>
      <c r="F894" s="41"/>
      <c r="G894" s="16"/>
      <c r="H894" s="41"/>
      <c r="I894" s="41"/>
      <c r="J894" s="41"/>
      <c r="K894" s="41"/>
      <c r="L894" s="41"/>
      <c r="M894" s="16">
        <f>SUM(F894:K894)</f>
        <v>0</v>
      </c>
      <c r="N894" s="35"/>
    </row>
    <row r="895" spans="1:14" s="36" customFormat="1" ht="15.75" customHeight="1" hidden="1">
      <c r="A895" s="41"/>
      <c r="B895" s="41" t="s">
        <v>909</v>
      </c>
      <c r="C895" s="41"/>
      <c r="D895" s="207"/>
      <c r="F895" s="41"/>
      <c r="G895" s="16"/>
      <c r="H895" s="41"/>
      <c r="I895" s="16"/>
      <c r="J895" s="41"/>
      <c r="K895" s="41"/>
      <c r="L895" s="41"/>
      <c r="M895" s="16">
        <f>SUM(F895:K895)</f>
        <v>0</v>
      </c>
      <c r="N895" s="35"/>
    </row>
    <row r="896" spans="1:14" s="36" customFormat="1" ht="15.75" customHeight="1" hidden="1">
      <c r="A896" s="41"/>
      <c r="B896" s="41" t="s">
        <v>910</v>
      </c>
      <c r="C896" s="41"/>
      <c r="D896" s="207"/>
      <c r="F896" s="41"/>
      <c r="G896" s="16"/>
      <c r="H896" s="41"/>
      <c r="I896" s="16"/>
      <c r="J896" s="41"/>
      <c r="K896" s="41"/>
      <c r="L896" s="41"/>
      <c r="M896" s="16">
        <f>SUM(F896:K896)</f>
        <v>0</v>
      </c>
      <c r="N896" s="35"/>
    </row>
    <row r="897" spans="1:14" s="36" customFormat="1" ht="15.75" customHeight="1" thickBot="1">
      <c r="A897" s="297"/>
      <c r="B897" s="280"/>
      <c r="C897" s="280" t="s">
        <v>34</v>
      </c>
      <c r="D897" s="298"/>
      <c r="F897" s="299">
        <f aca="true" t="shared" si="1" ref="E897:K897">SUM(F892:F896)</f>
        <v>0</v>
      </c>
      <c r="G897" s="299">
        <f>SUM(G892:G896)</f>
        <v>61882244583</v>
      </c>
      <c r="H897" s="299">
        <f t="shared" si="1"/>
        <v>0</v>
      </c>
      <c r="I897" s="299">
        <f>SUM(I892:I896)</f>
        <v>2823498536</v>
      </c>
      <c r="J897" s="299">
        <f t="shared" si="1"/>
        <v>0</v>
      </c>
      <c r="K897" s="299">
        <f>SUM(K892:K896)</f>
        <v>0</v>
      </c>
      <c r="L897" s="299"/>
      <c r="M897" s="299">
        <f>SUM(M892:M896)</f>
        <v>64705743119</v>
      </c>
      <c r="N897" s="95">
        <f>M897-'[1]cctc'!E26</f>
        <v>10177399023</v>
      </c>
    </row>
    <row r="898" spans="1:13" s="35" customFormat="1" ht="15.75" customHeight="1" hidden="1">
      <c r="A898" s="41"/>
      <c r="B898" s="717" t="s">
        <v>899</v>
      </c>
      <c r="C898" s="718"/>
      <c r="D898" s="718"/>
      <c r="E898" s="41"/>
      <c r="F898" s="41"/>
      <c r="G898" s="41"/>
      <c r="H898" s="41"/>
      <c r="I898" s="41"/>
      <c r="J898" s="41"/>
      <c r="K898" s="41"/>
      <c r="L898" s="41"/>
      <c r="M898" s="41"/>
    </row>
    <row r="899" spans="1:13" ht="19.5" customHeight="1" hidden="1">
      <c r="A899" s="41"/>
      <c r="B899" s="712" t="s">
        <v>911</v>
      </c>
      <c r="C899" s="712"/>
      <c r="D899" s="41"/>
      <c r="E899" s="41"/>
      <c r="F899" s="41"/>
      <c r="G899" s="41"/>
      <c r="H899" s="41"/>
      <c r="I899" s="41"/>
      <c r="J899" s="41"/>
      <c r="K899" s="41"/>
      <c r="L899" s="41"/>
      <c r="M899" s="41"/>
    </row>
    <row r="900" spans="1:13" ht="19.5" customHeight="1" hidden="1">
      <c r="A900" s="41"/>
      <c r="B900" s="41" t="s">
        <v>912</v>
      </c>
      <c r="C900" s="41"/>
      <c r="D900" s="41"/>
      <c r="E900" s="41"/>
      <c r="F900" s="41"/>
      <c r="G900" s="41"/>
      <c r="H900" s="41"/>
      <c r="I900" s="41"/>
      <c r="J900" s="41"/>
      <c r="K900" s="41"/>
      <c r="L900" s="41"/>
      <c r="M900" s="41"/>
    </row>
    <row r="901" spans="1:13" ht="31.5" customHeight="1" hidden="1">
      <c r="A901" s="41"/>
      <c r="B901" s="712" t="s">
        <v>913</v>
      </c>
      <c r="C901" s="712"/>
      <c r="D901" s="41"/>
      <c r="E901" s="41"/>
      <c r="F901" s="41"/>
      <c r="G901" s="41"/>
      <c r="H901" s="41"/>
      <c r="I901" s="41"/>
      <c r="J901" s="41"/>
      <c r="K901" s="41"/>
      <c r="L901" s="41"/>
      <c r="M901" s="41"/>
    </row>
    <row r="902" spans="1:13" ht="19.5" customHeight="1" hidden="1">
      <c r="A902" s="41"/>
      <c r="B902" s="41"/>
      <c r="C902" s="41"/>
      <c r="D902" s="300"/>
      <c r="E902" s="300"/>
      <c r="F902" s="300"/>
      <c r="G902" s="301">
        <f>SUM(G899:G901)</f>
        <v>0</v>
      </c>
      <c r="H902" s="301"/>
      <c r="I902" s="301">
        <f>SUM(I899:I901)</f>
        <v>0</v>
      </c>
      <c r="J902" s="301">
        <f>SUM(J899:J901)</f>
        <v>0</v>
      </c>
      <c r="K902" s="301">
        <f>SUM(K899:K901)</f>
        <v>0</v>
      </c>
      <c r="L902" s="770"/>
      <c r="M902" s="770"/>
    </row>
    <row r="903" spans="1:13" ht="66" customHeight="1" thickTop="1">
      <c r="A903" s="41"/>
      <c r="B903" s="712" t="s">
        <v>914</v>
      </c>
      <c r="C903" s="712"/>
      <c r="D903" s="712"/>
      <c r="E903" s="712"/>
      <c r="F903" s="712"/>
      <c r="G903" s="712"/>
      <c r="H903" s="712"/>
      <c r="I903" s="712"/>
      <c r="J903" s="712"/>
      <c r="K903" s="712"/>
      <c r="L903" s="712"/>
      <c r="M903" s="712"/>
    </row>
    <row r="904" spans="1:13" ht="19.5" customHeight="1">
      <c r="A904" s="41"/>
      <c r="B904" s="297" t="s">
        <v>915</v>
      </c>
      <c r="C904" s="41"/>
      <c r="D904" s="41"/>
      <c r="E904" s="41"/>
      <c r="F904" s="41"/>
      <c r="G904" s="41"/>
      <c r="H904" s="41"/>
      <c r="I904" s="41"/>
      <c r="J904" s="282"/>
      <c r="K904" s="282"/>
      <c r="L904" s="282"/>
      <c r="M904" s="282"/>
    </row>
    <row r="905" spans="1:13" ht="33" customHeight="1" hidden="1">
      <c r="A905" s="41"/>
      <c r="B905" s="712" t="s">
        <v>916</v>
      </c>
      <c r="C905" s="712"/>
      <c r="D905" s="712"/>
      <c r="E905" s="712"/>
      <c r="F905" s="712"/>
      <c r="G905" s="712"/>
      <c r="H905" s="712"/>
      <c r="I905" s="712"/>
      <c r="J905" s="713"/>
      <c r="K905" s="713"/>
      <c r="L905" s="270"/>
      <c r="M905" s="270"/>
    </row>
    <row r="906" spans="1:13" ht="33" customHeight="1">
      <c r="A906" s="41"/>
      <c r="B906" s="712" t="s">
        <v>917</v>
      </c>
      <c r="C906" s="712"/>
      <c r="D906" s="712"/>
      <c r="E906" s="712"/>
      <c r="F906" s="712"/>
      <c r="G906" s="712"/>
      <c r="H906" s="712"/>
      <c r="I906" s="712"/>
      <c r="J906" s="712"/>
      <c r="K906" s="712"/>
      <c r="L906" s="712"/>
      <c r="M906" s="712"/>
    </row>
    <row r="907" spans="1:13" ht="33" customHeight="1">
      <c r="A907" s="41"/>
      <c r="B907" s="712" t="s">
        <v>918</v>
      </c>
      <c r="C907" s="712"/>
      <c r="D907" s="712"/>
      <c r="E907" s="712"/>
      <c r="F907" s="712"/>
      <c r="G907" s="712"/>
      <c r="H907" s="712"/>
      <c r="I907" s="712"/>
      <c r="J907" s="712"/>
      <c r="K907" s="712"/>
      <c r="L907" s="712"/>
      <c r="M907" s="712"/>
    </row>
    <row r="908" spans="1:13" ht="19.5" customHeight="1">
      <c r="A908" s="302" t="s">
        <v>139</v>
      </c>
      <c r="B908" s="297" t="s">
        <v>1222</v>
      </c>
      <c r="C908" s="41"/>
      <c r="D908" s="41"/>
      <c r="E908" s="41"/>
      <c r="F908" s="41"/>
      <c r="G908" s="41"/>
      <c r="H908" s="41"/>
      <c r="I908" s="41"/>
      <c r="J908" s="282"/>
      <c r="K908" s="282"/>
      <c r="L908" s="282"/>
      <c r="M908" s="282"/>
    </row>
    <row r="909" spans="1:13" ht="50.25" customHeight="1">
      <c r="A909" s="41"/>
      <c r="B909" s="712" t="s">
        <v>919</v>
      </c>
      <c r="C909" s="712"/>
      <c r="D909" s="712"/>
      <c r="E909" s="712"/>
      <c r="F909" s="712"/>
      <c r="G909" s="712"/>
      <c r="H909" s="712"/>
      <c r="I909" s="712"/>
      <c r="J909" s="712"/>
      <c r="K909" s="712"/>
      <c r="L909" s="712"/>
      <c r="M909" s="712"/>
    </row>
    <row r="910" spans="1:13" ht="19.5" customHeight="1">
      <c r="A910" s="41"/>
      <c r="B910" s="41" t="s">
        <v>920</v>
      </c>
      <c r="C910" s="41"/>
      <c r="D910" s="207"/>
      <c r="E910" s="16"/>
      <c r="F910" s="41"/>
      <c r="G910" s="41"/>
      <c r="H910" s="41"/>
      <c r="I910" s="41"/>
      <c r="J910" s="41"/>
      <c r="K910" s="16"/>
      <c r="L910" s="16"/>
      <c r="M910" s="16"/>
    </row>
    <row r="911" spans="1:13" ht="50.25" customHeight="1">
      <c r="A911" s="41"/>
      <c r="B911" s="712" t="s">
        <v>921</v>
      </c>
      <c r="C911" s="712"/>
      <c r="D911" s="712"/>
      <c r="E911" s="712"/>
      <c r="F911" s="712"/>
      <c r="G911" s="712"/>
      <c r="H911" s="712"/>
      <c r="I911" s="712"/>
      <c r="J911" s="712"/>
      <c r="K911" s="712"/>
      <c r="L911" s="712"/>
      <c r="M911" s="712"/>
    </row>
    <row r="912" spans="1:13" ht="19.5" customHeight="1" hidden="1">
      <c r="A912" s="41"/>
      <c r="B912" s="41" t="s">
        <v>922</v>
      </c>
      <c r="C912" s="41"/>
      <c r="D912" s="207"/>
      <c r="E912" s="16"/>
      <c r="F912" s="41"/>
      <c r="G912" s="41"/>
      <c r="H912" s="41"/>
      <c r="I912" s="41"/>
      <c r="J912" s="41"/>
      <c r="K912" s="16"/>
      <c r="L912" s="16"/>
      <c r="M912" s="16"/>
    </row>
    <row r="913" spans="1:13" ht="33" customHeight="1" hidden="1">
      <c r="A913" s="41"/>
      <c r="B913" s="712" t="s">
        <v>923</v>
      </c>
      <c r="C913" s="712"/>
      <c r="D913" s="712"/>
      <c r="E913" s="712"/>
      <c r="F913" s="712"/>
      <c r="G913" s="712"/>
      <c r="H913" s="712"/>
      <c r="I913" s="712"/>
      <c r="J913" s="713"/>
      <c r="K913" s="713"/>
      <c r="L913" s="270"/>
      <c r="M913" s="270"/>
    </row>
    <row r="914" spans="1:13" ht="45" customHeight="1" hidden="1">
      <c r="A914" s="41"/>
      <c r="B914" s="712" t="s">
        <v>924</v>
      </c>
      <c r="C914" s="712"/>
      <c r="D914" s="712"/>
      <c r="E914" s="712"/>
      <c r="F914" s="712"/>
      <c r="G914" s="712"/>
      <c r="H914" s="712"/>
      <c r="I914" s="712"/>
      <c r="J914" s="713"/>
      <c r="K914" s="713"/>
      <c r="L914" s="270"/>
      <c r="M914" s="270"/>
    </row>
    <row r="915" spans="1:13" ht="19.5" customHeight="1" hidden="1">
      <c r="A915" s="41"/>
      <c r="B915" s="41" t="s">
        <v>925</v>
      </c>
      <c r="C915" s="41"/>
      <c r="D915" s="207"/>
      <c r="E915" s="16"/>
      <c r="F915" s="41"/>
      <c r="G915" s="41"/>
      <c r="H915" s="41"/>
      <c r="I915" s="41"/>
      <c r="J915" s="41"/>
      <c r="K915" s="16"/>
      <c r="L915" s="16"/>
      <c r="M915" s="16"/>
    </row>
    <row r="916" spans="1:13" ht="33" customHeight="1" hidden="1">
      <c r="A916" s="41"/>
      <c r="B916" s="712" t="s">
        <v>926</v>
      </c>
      <c r="C916" s="712"/>
      <c r="D916" s="712"/>
      <c r="E916" s="712"/>
      <c r="F916" s="712"/>
      <c r="G916" s="712"/>
      <c r="H916" s="712"/>
      <c r="I916" s="712"/>
      <c r="J916" s="713"/>
      <c r="K916" s="713"/>
      <c r="L916" s="270"/>
      <c r="M916" s="270"/>
    </row>
    <row r="917" spans="1:13" ht="20.25" customHeight="1" hidden="1">
      <c r="A917" s="41"/>
      <c r="B917" s="41" t="s">
        <v>927</v>
      </c>
      <c r="C917" s="41"/>
      <c r="D917" s="207"/>
      <c r="E917" s="16"/>
      <c r="F917" s="41"/>
      <c r="G917" s="41"/>
      <c r="H917" s="41"/>
      <c r="I917" s="41"/>
      <c r="J917" s="41"/>
      <c r="K917" s="16"/>
      <c r="L917" s="16"/>
      <c r="M917" s="16"/>
    </row>
    <row r="918" spans="1:13" ht="60.75" customHeight="1">
      <c r="A918" s="41"/>
      <c r="B918" s="712" t="s">
        <v>928</v>
      </c>
      <c r="C918" s="712"/>
      <c r="D918" s="712"/>
      <c r="E918" s="712"/>
      <c r="F918" s="712"/>
      <c r="G918" s="712"/>
      <c r="H918" s="712"/>
      <c r="I918" s="712"/>
      <c r="J918" s="712"/>
      <c r="K918" s="712"/>
      <c r="L918" s="712"/>
      <c r="M918" s="712"/>
    </row>
    <row r="919" spans="1:9" ht="19.5" customHeight="1">
      <c r="A919" s="303"/>
      <c r="B919" s="303"/>
      <c r="C919" s="14"/>
      <c r="D919" s="260"/>
      <c r="E919" s="304"/>
      <c r="F919" s="304"/>
      <c r="G919" s="304"/>
      <c r="H919" s="304"/>
      <c r="I919" s="304"/>
    </row>
    <row r="920" spans="1:13" ht="19.5" customHeight="1">
      <c r="A920" s="305"/>
      <c r="B920" s="306"/>
      <c r="C920" s="307"/>
      <c r="D920" s="308"/>
      <c r="E920" s="309"/>
      <c r="F920" s="310"/>
      <c r="G920" s="714" t="s">
        <v>935</v>
      </c>
      <c r="H920" s="714"/>
      <c r="I920" s="714"/>
      <c r="J920" s="714"/>
      <c r="K920" s="714"/>
      <c r="L920" s="664"/>
      <c r="M920" s="664"/>
    </row>
    <row r="921" spans="1:13" ht="19.5" customHeight="1">
      <c r="A921" s="305"/>
      <c r="B921" s="311"/>
      <c r="C921" s="312" t="str">
        <f>'[1]TTC'!A19</f>
        <v>Kế toán trưởng</v>
      </c>
      <c r="D921" s="313"/>
      <c r="E921" s="314"/>
      <c r="F921" s="313"/>
      <c r="G921" s="715" t="str">
        <f>'[1]TTC'!A18</f>
        <v>Tổng Giám đốc</v>
      </c>
      <c r="H921" s="715"/>
      <c r="I921" s="715"/>
      <c r="J921" s="715"/>
      <c r="K921" s="715"/>
      <c r="L921" s="665"/>
      <c r="M921" s="665"/>
    </row>
    <row r="922" spans="1:13" ht="19.5" customHeight="1">
      <c r="A922" s="305"/>
      <c r="B922" s="315"/>
      <c r="C922" s="316"/>
      <c r="D922" s="317"/>
      <c r="E922" s="318"/>
      <c r="F922" s="317"/>
      <c r="G922" s="319"/>
      <c r="H922" s="319"/>
      <c r="I922" s="319"/>
      <c r="J922" s="320"/>
      <c r="K922" s="320"/>
      <c r="L922" s="320"/>
      <c r="M922" s="320"/>
    </row>
    <row r="923" spans="1:13" ht="19.5" customHeight="1">
      <c r="A923" s="305"/>
      <c r="B923" s="315"/>
      <c r="C923" s="316"/>
      <c r="D923" s="317"/>
      <c r="E923" s="318"/>
      <c r="F923" s="317"/>
      <c r="G923" s="319"/>
      <c r="H923" s="319"/>
      <c r="I923" s="319"/>
      <c r="J923" s="320"/>
      <c r="K923" s="320"/>
      <c r="L923" s="320"/>
      <c r="M923" s="320"/>
    </row>
    <row r="924" spans="1:13" ht="19.5" customHeight="1">
      <c r="A924" s="305"/>
      <c r="B924" s="315"/>
      <c r="C924" s="316"/>
      <c r="D924" s="317"/>
      <c r="E924" s="318"/>
      <c r="F924" s="317"/>
      <c r="G924" s="319"/>
      <c r="H924" s="319"/>
      <c r="I924" s="319"/>
      <c r="J924" s="320"/>
      <c r="K924" s="320"/>
      <c r="L924" s="320"/>
      <c r="M924" s="320"/>
    </row>
    <row r="925" spans="1:13" ht="19.5" customHeight="1">
      <c r="A925" s="321"/>
      <c r="B925" s="322"/>
      <c r="C925" s="317"/>
      <c r="D925" s="317"/>
      <c r="E925" s="323"/>
      <c r="F925" s="317"/>
      <c r="G925" s="319"/>
      <c r="H925" s="319"/>
      <c r="I925" s="319"/>
      <c r="J925" s="320"/>
      <c r="K925" s="320"/>
      <c r="L925" s="320"/>
      <c r="M925" s="320"/>
    </row>
    <row r="926" spans="1:13" ht="19.5" customHeight="1">
      <c r="A926" s="36"/>
      <c r="B926" s="36"/>
      <c r="C926" s="324" t="str">
        <f>'[1]TTC'!D19</f>
        <v>Hoàng Ngọc Minh Danh</v>
      </c>
      <c r="D926" s="324"/>
      <c r="E926" s="325"/>
      <c r="F926" s="324"/>
      <c r="G926" s="711" t="str">
        <f>'[1]TTC'!D18</f>
        <v>Đặng Đình Hưng</v>
      </c>
      <c r="H926" s="711"/>
      <c r="I926" s="711"/>
      <c r="J926" s="711"/>
      <c r="K926" s="711"/>
      <c r="L926" s="663"/>
      <c r="M926" s="663"/>
    </row>
    <row r="927" spans="3:13" ht="19.5" customHeight="1">
      <c r="C927" s="326"/>
      <c r="D927" s="326"/>
      <c r="E927" s="326"/>
      <c r="F927" s="326"/>
      <c r="G927" s="326"/>
      <c r="H927" s="326"/>
      <c r="I927" s="101"/>
      <c r="J927" s="101"/>
      <c r="K927" s="101"/>
      <c r="L927" s="101"/>
      <c r="M927" s="101"/>
    </row>
  </sheetData>
  <sheetProtection/>
  <mergeCells count="240">
    <mergeCell ref="B911:M911"/>
    <mergeCell ref="B918:M918"/>
    <mergeCell ref="C24:M25"/>
    <mergeCell ref="K449:M449"/>
    <mergeCell ref="G449:I449"/>
    <mergeCell ref="B840:M840"/>
    <mergeCell ref="B841:M841"/>
    <mergeCell ref="B851:M851"/>
    <mergeCell ref="B853:M853"/>
    <mergeCell ref="B854:M854"/>
    <mergeCell ref="B857:M857"/>
    <mergeCell ref="B237:M237"/>
    <mergeCell ref="B241:M241"/>
    <mergeCell ref="A242:M242"/>
    <mergeCell ref="B397:M397"/>
    <mergeCell ref="B465:M465"/>
    <mergeCell ref="B466:M466"/>
    <mergeCell ref="B228:M228"/>
    <mergeCell ref="B229:M229"/>
    <mergeCell ref="B232:M232"/>
    <mergeCell ref="B233:M233"/>
    <mergeCell ref="B234:M234"/>
    <mergeCell ref="B236:M236"/>
    <mergeCell ref="B51:M51"/>
    <mergeCell ref="B53:M53"/>
    <mergeCell ref="B56:M56"/>
    <mergeCell ref="B58:M58"/>
    <mergeCell ref="B61:M61"/>
    <mergeCell ref="B64:M64"/>
    <mergeCell ref="C17:M17"/>
    <mergeCell ref="C18:M18"/>
    <mergeCell ref="C21:M21"/>
    <mergeCell ref="C23:M23"/>
    <mergeCell ref="C22:M22"/>
    <mergeCell ref="B13:K13"/>
    <mergeCell ref="B6:M6"/>
    <mergeCell ref="B9:M9"/>
    <mergeCell ref="B11:M11"/>
    <mergeCell ref="C16:M16"/>
    <mergeCell ref="B27:K27"/>
    <mergeCell ref="B32:K32"/>
    <mergeCell ref="B30:M30"/>
    <mergeCell ref="B43:M43"/>
    <mergeCell ref="B45:M45"/>
    <mergeCell ref="B46:M46"/>
    <mergeCell ref="P53:Y53"/>
    <mergeCell ref="B63:K63"/>
    <mergeCell ref="B66:K66"/>
    <mergeCell ref="B67:K67"/>
    <mergeCell ref="B65:M65"/>
    <mergeCell ref="B68:M68"/>
    <mergeCell ref="B69:M69"/>
    <mergeCell ref="B71:K71"/>
    <mergeCell ref="B72:K72"/>
    <mergeCell ref="B73:K73"/>
    <mergeCell ref="B74:K74"/>
    <mergeCell ref="B75:K75"/>
    <mergeCell ref="B70:M70"/>
    <mergeCell ref="B76:K76"/>
    <mergeCell ref="B77:K77"/>
    <mergeCell ref="B78:K78"/>
    <mergeCell ref="B80:K80"/>
    <mergeCell ref="B81:K81"/>
    <mergeCell ref="B79:M79"/>
    <mergeCell ref="B82:K82"/>
    <mergeCell ref="B83:K83"/>
    <mergeCell ref="B84:K84"/>
    <mergeCell ref="B85:K85"/>
    <mergeCell ref="B86:K86"/>
    <mergeCell ref="B87:M87"/>
    <mergeCell ref="B88:K88"/>
    <mergeCell ref="B90:K90"/>
    <mergeCell ref="B91:K91"/>
    <mergeCell ref="B92:K92"/>
    <mergeCell ref="B93:K93"/>
    <mergeCell ref="B89:M89"/>
    <mergeCell ref="B94:K94"/>
    <mergeCell ref="B95:K95"/>
    <mergeCell ref="B96:K96"/>
    <mergeCell ref="B97:K97"/>
    <mergeCell ref="B98:K98"/>
    <mergeCell ref="B99:K99"/>
    <mergeCell ref="B115:K115"/>
    <mergeCell ref="B116:K116"/>
    <mergeCell ref="B117:K117"/>
    <mergeCell ref="B100:M100"/>
    <mergeCell ref="B112:M112"/>
    <mergeCell ref="B113:M113"/>
    <mergeCell ref="B118:K118"/>
    <mergeCell ref="B119:K119"/>
    <mergeCell ref="B120:K120"/>
    <mergeCell ref="B121:K121"/>
    <mergeCell ref="B127:M127"/>
    <mergeCell ref="B128:M128"/>
    <mergeCell ref="B129:K129"/>
    <mergeCell ref="B130:K130"/>
    <mergeCell ref="B131:M131"/>
    <mergeCell ref="B133:M133"/>
    <mergeCell ref="B134:M134"/>
    <mergeCell ref="B135:M135"/>
    <mergeCell ref="B142:K142"/>
    <mergeCell ref="B144:K144"/>
    <mergeCell ref="B137:M137"/>
    <mergeCell ref="B138:M138"/>
    <mergeCell ref="B140:M140"/>
    <mergeCell ref="B141:M141"/>
    <mergeCell ref="B150:K150"/>
    <mergeCell ref="B152:K152"/>
    <mergeCell ref="B146:M146"/>
    <mergeCell ref="B147:M147"/>
    <mergeCell ref="B151:M151"/>
    <mergeCell ref="B155:M155"/>
    <mergeCell ref="B156:K156"/>
    <mergeCell ref="B158:K158"/>
    <mergeCell ref="B160:K160"/>
    <mergeCell ref="B163:K163"/>
    <mergeCell ref="B162:M162"/>
    <mergeCell ref="B166:M166"/>
    <mergeCell ref="B173:K173"/>
    <mergeCell ref="B174:K174"/>
    <mergeCell ref="B168:M168"/>
    <mergeCell ref="B169:M169"/>
    <mergeCell ref="B171:M171"/>
    <mergeCell ref="B172:M172"/>
    <mergeCell ref="B178:K178"/>
    <mergeCell ref="B179:K179"/>
    <mergeCell ref="B180:K180"/>
    <mergeCell ref="B181:K181"/>
    <mergeCell ref="B175:M175"/>
    <mergeCell ref="B176:M176"/>
    <mergeCell ref="B182:K182"/>
    <mergeCell ref="B183:K183"/>
    <mergeCell ref="B185:M185"/>
    <mergeCell ref="B186:M186"/>
    <mergeCell ref="B188:M188"/>
    <mergeCell ref="B189:M189"/>
    <mergeCell ref="B191:K191"/>
    <mergeCell ref="B192:K192"/>
    <mergeCell ref="B193:K193"/>
    <mergeCell ref="B195:K195"/>
    <mergeCell ref="B190:M190"/>
    <mergeCell ref="B194:M194"/>
    <mergeCell ref="B198:K198"/>
    <mergeCell ref="B199:K199"/>
    <mergeCell ref="B202:K202"/>
    <mergeCell ref="B196:M196"/>
    <mergeCell ref="B200:M200"/>
    <mergeCell ref="B203:M203"/>
    <mergeCell ref="B204:K204"/>
    <mergeCell ref="E206:G206"/>
    <mergeCell ref="I206:K206"/>
    <mergeCell ref="E207:G207"/>
    <mergeCell ref="I207:K207"/>
    <mergeCell ref="E208:G208"/>
    <mergeCell ref="C209:K209"/>
    <mergeCell ref="B211:K211"/>
    <mergeCell ref="B212:K212"/>
    <mergeCell ref="B213:K213"/>
    <mergeCell ref="E215:G215"/>
    <mergeCell ref="I215:K215"/>
    <mergeCell ref="E216:G216"/>
    <mergeCell ref="I216:K216"/>
    <mergeCell ref="I217:K217"/>
    <mergeCell ref="C218:K218"/>
    <mergeCell ref="B219:K219"/>
    <mergeCell ref="B222:K222"/>
    <mergeCell ref="B226:K226"/>
    <mergeCell ref="B223:M223"/>
    <mergeCell ref="B224:M224"/>
    <mergeCell ref="B225:M225"/>
    <mergeCell ref="B227:M227"/>
    <mergeCell ref="B231:K231"/>
    <mergeCell ref="B235:K235"/>
    <mergeCell ref="B238:K238"/>
    <mergeCell ref="B240:K240"/>
    <mergeCell ref="E259:G259"/>
    <mergeCell ref="I259:K259"/>
    <mergeCell ref="B265:C265"/>
    <mergeCell ref="B396:K396"/>
    <mergeCell ref="B452:C452"/>
    <mergeCell ref="B453:C453"/>
    <mergeCell ref="B462:C462"/>
    <mergeCell ref="B467:K467"/>
    <mergeCell ref="B547:K547"/>
    <mergeCell ref="B631:K631"/>
    <mergeCell ref="B629:M629"/>
    <mergeCell ref="B630:M630"/>
    <mergeCell ref="A652:K652"/>
    <mergeCell ref="B725:G725"/>
    <mergeCell ref="C730:G730"/>
    <mergeCell ref="B738:G738"/>
    <mergeCell ref="B764:E764"/>
    <mergeCell ref="B768:K768"/>
    <mergeCell ref="B769:K769"/>
    <mergeCell ref="B770:K770"/>
    <mergeCell ref="B771:K771"/>
    <mergeCell ref="B785:K785"/>
    <mergeCell ref="B786:K786"/>
    <mergeCell ref="B794:D795"/>
    <mergeCell ref="B798:K798"/>
    <mergeCell ref="B826:K826"/>
    <mergeCell ref="B829:K829"/>
    <mergeCell ref="B823:M823"/>
    <mergeCell ref="B831:M831"/>
    <mergeCell ref="B832:M832"/>
    <mergeCell ref="B833:M833"/>
    <mergeCell ref="B834:M834"/>
    <mergeCell ref="B836:M836"/>
    <mergeCell ref="B837:M837"/>
    <mergeCell ref="B843:E843"/>
    <mergeCell ref="B847:E847"/>
    <mergeCell ref="B856:K856"/>
    <mergeCell ref="B859:K859"/>
    <mergeCell ref="B860:K860"/>
    <mergeCell ref="B871:K871"/>
    <mergeCell ref="B872:K872"/>
    <mergeCell ref="B870:M870"/>
    <mergeCell ref="B880:K880"/>
    <mergeCell ref="G882:K882"/>
    <mergeCell ref="B874:M874"/>
    <mergeCell ref="B876:M876"/>
    <mergeCell ref="B878:M878"/>
    <mergeCell ref="B887:M887"/>
    <mergeCell ref="B891:C891"/>
    <mergeCell ref="B898:D898"/>
    <mergeCell ref="B899:C899"/>
    <mergeCell ref="B901:C901"/>
    <mergeCell ref="B888:M888"/>
    <mergeCell ref="B889:M889"/>
    <mergeCell ref="B905:K905"/>
    <mergeCell ref="B903:M903"/>
    <mergeCell ref="B906:M906"/>
    <mergeCell ref="B907:M907"/>
    <mergeCell ref="B909:M909"/>
    <mergeCell ref="G926:K926"/>
    <mergeCell ref="B913:K913"/>
    <mergeCell ref="B914:K914"/>
    <mergeCell ref="B916:K916"/>
    <mergeCell ref="G920:K920"/>
    <mergeCell ref="G921:K921"/>
  </mergeCells>
  <printOptions/>
  <pageMargins left="0.29" right="0.61" top="0.49" bottom="0.52" header="0.27" footer="0.2"/>
  <pageSetup firstPageNumber="8" useFirstPageNumber="1" horizontalDpi="600" verticalDpi="600" orientation="portrait" paperSize="9" scale="90" r:id="rId3"/>
  <headerFooter alignWithMargins="0">
    <oddFooter>&amp;L&amp;"VNI-Times,Italic"Caùc thuyeát minh baùo caøo taøi chính laø phaàn khoâng theå taùch rôøi cuûa Baùo caùo taøi chính naøy&amp;R&amp;"VNI-Times,Italic"Trang &amp;P</oddFooter>
  </headerFooter>
  <legacyDrawing r:id="rId2"/>
</worksheet>
</file>

<file path=xl/worksheets/sheet6.xml><?xml version="1.0" encoding="utf-8"?>
<worksheet xmlns="http://schemas.openxmlformats.org/spreadsheetml/2006/main" xmlns:r="http://schemas.openxmlformats.org/officeDocument/2006/relationships">
  <dimension ref="A1:IQ36"/>
  <sheetViews>
    <sheetView zoomScalePageLayoutView="0" workbookViewId="0" topLeftCell="A6">
      <selection activeCell="M30" sqref="M30"/>
    </sheetView>
  </sheetViews>
  <sheetFormatPr defaultColWidth="9.00390625" defaultRowHeight="12.75"/>
  <cols>
    <col min="1" max="1" width="3.375" style="511" customWidth="1"/>
    <col min="2" max="2" width="1.875" style="511" customWidth="1"/>
    <col min="3" max="3" width="28.875" style="511" customWidth="1"/>
    <col min="4" max="4" width="0.875" style="511" customWidth="1"/>
    <col min="5" max="5" width="20.25390625" style="511" customWidth="1"/>
    <col min="6" max="6" width="0.875" style="511" customWidth="1"/>
    <col min="7" max="7" width="20.125" style="511" customWidth="1"/>
    <col min="8" max="8" width="0.74609375" style="511" customWidth="1"/>
    <col min="9" max="9" width="20.125" style="511" customWidth="1"/>
    <col min="10" max="10" width="0.74609375" style="511" customWidth="1"/>
    <col min="11" max="11" width="19.25390625" style="511" customWidth="1"/>
    <col min="12" max="12" width="0.875" style="511" customWidth="1"/>
    <col min="13" max="13" width="21.375" style="511" customWidth="1"/>
    <col min="14" max="14" width="14.25390625" style="511" hidden="1" customWidth="1"/>
    <col min="15" max="15" width="0" style="511" hidden="1" customWidth="1"/>
    <col min="16" max="16" width="12.625" style="511" hidden="1" customWidth="1"/>
    <col min="17" max="17" width="0" style="511" hidden="1" customWidth="1"/>
    <col min="18" max="18" width="14.25390625" style="511" hidden="1" customWidth="1"/>
    <col min="19" max="19" width="14.25390625" style="511" bestFit="1" customWidth="1"/>
    <col min="20" max="16384" width="9.125" style="511" customWidth="1"/>
  </cols>
  <sheetData>
    <row r="1" spans="1:251" ht="19.5" customHeight="1">
      <c r="A1" s="506" t="str">
        <f>'[1]TTC'!D6</f>
        <v>CÔNG TY CỔ PHẦN CHẾ TẠO MÁY DZĨ AN VIỆT NAM</v>
      </c>
      <c r="B1" s="507"/>
      <c r="C1" s="508"/>
      <c r="D1" s="508"/>
      <c r="E1" s="509"/>
      <c r="F1" s="508"/>
      <c r="G1" s="510"/>
      <c r="H1" s="508"/>
      <c r="I1" s="508"/>
      <c r="J1" s="508"/>
      <c r="K1" s="30"/>
      <c r="L1" s="30"/>
      <c r="M1" s="18" t="s">
        <v>1183</v>
      </c>
      <c r="N1" s="478"/>
      <c r="O1" s="563"/>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R1" s="508"/>
      <c r="ES1" s="508"/>
      <c r="ET1" s="508"/>
      <c r="EU1" s="508"/>
      <c r="EV1" s="508"/>
      <c r="EW1" s="508"/>
      <c r="EX1" s="508"/>
      <c r="EY1" s="508"/>
      <c r="EZ1" s="508"/>
      <c r="FA1" s="508"/>
      <c r="FB1" s="508"/>
      <c r="FC1" s="508"/>
      <c r="FD1" s="508"/>
      <c r="FE1" s="508"/>
      <c r="FF1" s="508"/>
      <c r="FG1" s="508"/>
      <c r="FH1" s="508"/>
      <c r="FI1" s="508"/>
      <c r="FJ1" s="508"/>
      <c r="FK1" s="508"/>
      <c r="FL1" s="508"/>
      <c r="FM1" s="508"/>
      <c r="FN1" s="508"/>
      <c r="FO1" s="508"/>
      <c r="FP1" s="508"/>
      <c r="FQ1" s="508"/>
      <c r="FR1" s="508"/>
      <c r="FS1" s="508"/>
      <c r="FT1" s="508"/>
      <c r="FU1" s="508"/>
      <c r="FV1" s="508"/>
      <c r="FW1" s="508"/>
      <c r="FX1" s="508"/>
      <c r="FY1" s="508"/>
      <c r="FZ1" s="508"/>
      <c r="GA1" s="508"/>
      <c r="GB1" s="508"/>
      <c r="GC1" s="508"/>
      <c r="GD1" s="508"/>
      <c r="GE1" s="508"/>
      <c r="GF1" s="508"/>
      <c r="GG1" s="508"/>
      <c r="GH1" s="508"/>
      <c r="GI1" s="508"/>
      <c r="GJ1" s="508"/>
      <c r="GK1" s="508"/>
      <c r="GL1" s="508"/>
      <c r="GM1" s="508"/>
      <c r="GN1" s="508"/>
      <c r="GO1" s="508"/>
      <c r="GP1" s="508"/>
      <c r="GQ1" s="508"/>
      <c r="GR1" s="508"/>
      <c r="GS1" s="508"/>
      <c r="GT1" s="508"/>
      <c r="GU1" s="508"/>
      <c r="GV1" s="508"/>
      <c r="GW1" s="508"/>
      <c r="GX1" s="508"/>
      <c r="GY1" s="508"/>
      <c r="GZ1" s="508"/>
      <c r="HA1" s="508"/>
      <c r="HB1" s="508"/>
      <c r="HC1" s="508"/>
      <c r="HD1" s="508"/>
      <c r="HE1" s="508"/>
      <c r="HF1" s="508"/>
      <c r="HG1" s="508"/>
      <c r="HH1" s="508"/>
      <c r="HI1" s="508"/>
      <c r="HJ1" s="508"/>
      <c r="HK1" s="508"/>
      <c r="HL1" s="508"/>
      <c r="HM1" s="508"/>
      <c r="HN1" s="508"/>
      <c r="HO1" s="508"/>
      <c r="HP1" s="508"/>
      <c r="HQ1" s="508"/>
      <c r="HR1" s="508"/>
      <c r="HS1" s="508"/>
      <c r="HT1" s="508"/>
      <c r="HU1" s="508"/>
      <c r="HV1" s="508"/>
      <c r="HW1" s="508"/>
      <c r="HX1" s="508"/>
      <c r="HY1" s="508"/>
      <c r="HZ1" s="508"/>
      <c r="IA1" s="508"/>
      <c r="IB1" s="508"/>
      <c r="IC1" s="508"/>
      <c r="ID1" s="508"/>
      <c r="IE1" s="508"/>
      <c r="IF1" s="508"/>
      <c r="IG1" s="508"/>
      <c r="IH1" s="508"/>
      <c r="II1" s="508"/>
      <c r="IJ1" s="508"/>
      <c r="IK1" s="508"/>
      <c r="IL1" s="508"/>
      <c r="IM1" s="508"/>
      <c r="IN1" s="508"/>
      <c r="IO1" s="508"/>
      <c r="IP1" s="508"/>
      <c r="IQ1" s="508"/>
    </row>
    <row r="2" spans="1:251" ht="9.75" customHeight="1">
      <c r="A2" s="506"/>
      <c r="B2" s="507"/>
      <c r="C2" s="508"/>
      <c r="D2" s="508"/>
      <c r="E2" s="509"/>
      <c r="F2" s="508"/>
      <c r="G2" s="510"/>
      <c r="H2" s="508"/>
      <c r="I2" s="508"/>
      <c r="J2" s="508"/>
      <c r="K2" s="30"/>
      <c r="L2" s="30"/>
      <c r="M2" s="18"/>
      <c r="N2" s="478"/>
      <c r="O2" s="563"/>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c r="CU2" s="508"/>
      <c r="CV2" s="508"/>
      <c r="CW2" s="508"/>
      <c r="CX2" s="508"/>
      <c r="CY2" s="508"/>
      <c r="CZ2" s="508"/>
      <c r="DA2" s="508"/>
      <c r="DB2" s="508"/>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c r="ER2" s="508"/>
      <c r="ES2" s="508"/>
      <c r="ET2" s="508"/>
      <c r="EU2" s="508"/>
      <c r="EV2" s="508"/>
      <c r="EW2" s="508"/>
      <c r="EX2" s="508"/>
      <c r="EY2" s="508"/>
      <c r="EZ2" s="508"/>
      <c r="FA2" s="508"/>
      <c r="FB2" s="508"/>
      <c r="FC2" s="508"/>
      <c r="FD2" s="508"/>
      <c r="FE2" s="508"/>
      <c r="FF2" s="508"/>
      <c r="FG2" s="508"/>
      <c r="FH2" s="508"/>
      <c r="FI2" s="508"/>
      <c r="FJ2" s="508"/>
      <c r="FK2" s="508"/>
      <c r="FL2" s="508"/>
      <c r="FM2" s="508"/>
      <c r="FN2" s="508"/>
      <c r="FO2" s="508"/>
      <c r="FP2" s="508"/>
      <c r="FQ2" s="508"/>
      <c r="FR2" s="508"/>
      <c r="FS2" s="508"/>
      <c r="FT2" s="508"/>
      <c r="FU2" s="508"/>
      <c r="FV2" s="508"/>
      <c r="FW2" s="508"/>
      <c r="FX2" s="508"/>
      <c r="FY2" s="508"/>
      <c r="FZ2" s="508"/>
      <c r="GA2" s="508"/>
      <c r="GB2" s="508"/>
      <c r="GC2" s="508"/>
      <c r="GD2" s="508"/>
      <c r="GE2" s="508"/>
      <c r="GF2" s="508"/>
      <c r="GG2" s="508"/>
      <c r="GH2" s="508"/>
      <c r="GI2" s="508"/>
      <c r="GJ2" s="508"/>
      <c r="GK2" s="508"/>
      <c r="GL2" s="508"/>
      <c r="GM2" s="508"/>
      <c r="GN2" s="508"/>
      <c r="GO2" s="508"/>
      <c r="GP2" s="508"/>
      <c r="GQ2" s="508"/>
      <c r="GR2" s="508"/>
      <c r="GS2" s="508"/>
      <c r="GT2" s="508"/>
      <c r="GU2" s="508"/>
      <c r="GV2" s="508"/>
      <c r="GW2" s="508"/>
      <c r="GX2" s="508"/>
      <c r="GY2" s="508"/>
      <c r="GZ2" s="508"/>
      <c r="HA2" s="508"/>
      <c r="HB2" s="508"/>
      <c r="HC2" s="508"/>
      <c r="HD2" s="508"/>
      <c r="HE2" s="508"/>
      <c r="HF2" s="508"/>
      <c r="HG2" s="508"/>
      <c r="HH2" s="508"/>
      <c r="HI2" s="508"/>
      <c r="HJ2" s="508"/>
      <c r="HK2" s="508"/>
      <c r="HL2" s="508"/>
      <c r="HM2" s="508"/>
      <c r="HN2" s="508"/>
      <c r="HO2" s="508"/>
      <c r="HP2" s="508"/>
      <c r="HQ2" s="508"/>
      <c r="HR2" s="508"/>
      <c r="HS2" s="508"/>
      <c r="HT2" s="508"/>
      <c r="HU2" s="508"/>
      <c r="HV2" s="508"/>
      <c r="HW2" s="508"/>
      <c r="HX2" s="508"/>
      <c r="HY2" s="508"/>
      <c r="HZ2" s="508"/>
      <c r="IA2" s="508"/>
      <c r="IB2" s="508"/>
      <c r="IC2" s="508"/>
      <c r="ID2" s="508"/>
      <c r="IE2" s="508"/>
      <c r="IF2" s="508"/>
      <c r="IG2" s="508"/>
      <c r="IH2" s="508"/>
      <c r="II2" s="508"/>
      <c r="IJ2" s="508"/>
      <c r="IK2" s="508"/>
      <c r="IL2" s="508"/>
      <c r="IM2" s="508"/>
      <c r="IN2" s="508"/>
      <c r="IO2" s="508"/>
      <c r="IP2" s="508"/>
      <c r="IQ2" s="508"/>
    </row>
    <row r="3" spans="1:15" ht="24.75" customHeight="1">
      <c r="A3" s="564" t="str">
        <f>'[1]TM'!A3</f>
        <v>THUYẾT MINH BÁO CÁO TÀI CHÍNH</v>
      </c>
      <c r="B3" s="565"/>
      <c r="C3" s="565"/>
      <c r="D3" s="565"/>
      <c r="E3" s="565"/>
      <c r="F3" s="565"/>
      <c r="G3" s="565"/>
      <c r="H3" s="565"/>
      <c r="I3" s="565"/>
      <c r="J3" s="565"/>
      <c r="K3" s="23"/>
      <c r="L3" s="23"/>
      <c r="M3" s="566"/>
      <c r="N3" s="23"/>
      <c r="O3" s="563"/>
    </row>
    <row r="4" spans="1:15" ht="18" customHeight="1">
      <c r="A4" s="567" t="s">
        <v>1216</v>
      </c>
      <c r="B4" s="568"/>
      <c r="C4" s="568"/>
      <c r="D4" s="568"/>
      <c r="E4" s="568"/>
      <c r="F4" s="568"/>
      <c r="G4" s="568"/>
      <c r="H4" s="568"/>
      <c r="I4" s="568"/>
      <c r="J4" s="568"/>
      <c r="K4" s="26"/>
      <c r="L4" s="26"/>
      <c r="M4" s="569" t="s">
        <v>1184</v>
      </c>
      <c r="N4" s="570"/>
      <c r="O4" s="563"/>
    </row>
    <row r="6" spans="1:13" s="36" customFormat="1" ht="22.5" customHeight="1">
      <c r="A6" s="116" t="s">
        <v>261</v>
      </c>
      <c r="B6" s="117" t="s">
        <v>442</v>
      </c>
      <c r="C6" s="38"/>
      <c r="D6" s="38"/>
      <c r="E6" s="38"/>
      <c r="F6" s="38"/>
      <c r="G6" s="38"/>
      <c r="H6" s="38"/>
      <c r="I6" s="39"/>
      <c r="J6" s="39"/>
      <c r="K6" s="39"/>
      <c r="L6" s="39"/>
      <c r="M6" s="39"/>
    </row>
    <row r="7" spans="1:13" s="36" customFormat="1" ht="45" customHeight="1">
      <c r="A7" s="32"/>
      <c r="B7" s="118"/>
      <c r="C7" s="119" t="s">
        <v>40</v>
      </c>
      <c r="D7" s="120"/>
      <c r="E7" s="121" t="s">
        <v>1185</v>
      </c>
      <c r="F7" s="120"/>
      <c r="G7" s="121" t="s">
        <v>1186</v>
      </c>
      <c r="H7" s="33"/>
      <c r="I7" s="121" t="s">
        <v>1187</v>
      </c>
      <c r="J7" s="34"/>
      <c r="K7" s="121" t="s">
        <v>1188</v>
      </c>
      <c r="L7" s="121"/>
      <c r="M7" s="571" t="s">
        <v>1189</v>
      </c>
    </row>
    <row r="8" spans="1:13" s="36" customFormat="1" ht="15">
      <c r="A8" s="32"/>
      <c r="B8" s="33" t="s">
        <v>446</v>
      </c>
      <c r="C8" s="122"/>
      <c r="D8" s="122"/>
      <c r="E8" s="52"/>
      <c r="F8" s="39"/>
      <c r="G8" s="39"/>
      <c r="H8" s="52"/>
      <c r="I8" s="39"/>
      <c r="J8" s="123"/>
      <c r="K8" s="39"/>
      <c r="L8" s="39"/>
      <c r="M8" s="124"/>
    </row>
    <row r="9" spans="1:13" s="36" customFormat="1" ht="15">
      <c r="A9" s="49"/>
      <c r="B9" s="38" t="s">
        <v>97</v>
      </c>
      <c r="C9" s="125"/>
      <c r="D9" s="125"/>
      <c r="E9" s="16">
        <v>2163224919</v>
      </c>
      <c r="F9" s="30"/>
      <c r="G9" s="30">
        <v>2180873918</v>
      </c>
      <c r="H9" s="16"/>
      <c r="I9" s="30">
        <v>926355935</v>
      </c>
      <c r="J9" s="152"/>
      <c r="K9" s="30">
        <v>69697641</v>
      </c>
      <c r="L9" s="30"/>
      <c r="M9" s="18">
        <f aca="true" t="shared" si="0" ref="M9:M15">SUM(E9:K9)</f>
        <v>5340152413</v>
      </c>
    </row>
    <row r="10" spans="1:14" s="36" customFormat="1" ht="15">
      <c r="A10" s="61"/>
      <c r="B10" s="51"/>
      <c r="C10" s="51" t="s">
        <v>1190</v>
      </c>
      <c r="D10" s="126"/>
      <c r="E10" s="572"/>
      <c r="F10" s="573"/>
      <c r="G10" s="573">
        <v>1168691736</v>
      </c>
      <c r="H10" s="572"/>
      <c r="I10" s="573">
        <v>1375576237</v>
      </c>
      <c r="J10" s="574"/>
      <c r="K10" s="573"/>
      <c r="L10" s="89"/>
      <c r="M10" s="156">
        <f t="shared" si="0"/>
        <v>2544267973</v>
      </c>
      <c r="N10" s="134"/>
    </row>
    <row r="11" spans="1:13" s="36" customFormat="1" ht="15" hidden="1">
      <c r="A11" s="61"/>
      <c r="B11" s="51"/>
      <c r="C11" s="51" t="s">
        <v>448</v>
      </c>
      <c r="D11" s="126"/>
      <c r="E11" s="575"/>
      <c r="F11" s="575"/>
      <c r="G11" s="575"/>
      <c r="H11" s="575"/>
      <c r="I11" s="574"/>
      <c r="J11" s="574"/>
      <c r="K11" s="574"/>
      <c r="L11" s="155"/>
      <c r="M11" s="18">
        <f t="shared" si="0"/>
        <v>0</v>
      </c>
    </row>
    <row r="12" spans="1:13" s="36" customFormat="1" ht="15" hidden="1">
      <c r="A12" s="61"/>
      <c r="B12" s="51"/>
      <c r="C12" s="51" t="s">
        <v>449</v>
      </c>
      <c r="D12" s="126"/>
      <c r="E12" s="575"/>
      <c r="F12" s="575"/>
      <c r="G12" s="575"/>
      <c r="H12" s="575"/>
      <c r="I12" s="573"/>
      <c r="J12" s="574"/>
      <c r="K12" s="573"/>
      <c r="L12" s="89"/>
      <c r="M12" s="18">
        <f t="shared" si="0"/>
        <v>0</v>
      </c>
    </row>
    <row r="13" spans="1:13" s="36" customFormat="1" ht="15" hidden="1">
      <c r="A13" s="61"/>
      <c r="B13" s="51"/>
      <c r="C13" s="51" t="s">
        <v>450</v>
      </c>
      <c r="D13" s="126"/>
      <c r="E13" s="575"/>
      <c r="F13" s="575"/>
      <c r="G13" s="575"/>
      <c r="H13" s="575"/>
      <c r="I13" s="574"/>
      <c r="J13" s="574"/>
      <c r="K13" s="574"/>
      <c r="L13" s="155"/>
      <c r="M13" s="18">
        <f t="shared" si="0"/>
        <v>0</v>
      </c>
    </row>
    <row r="14" spans="1:13" s="36" customFormat="1" ht="15" hidden="1">
      <c r="A14" s="61"/>
      <c r="B14" s="51"/>
      <c r="C14" s="51" t="s">
        <v>451</v>
      </c>
      <c r="D14" s="126"/>
      <c r="E14" s="572"/>
      <c r="F14" s="573"/>
      <c r="G14" s="573"/>
      <c r="H14" s="572"/>
      <c r="I14" s="574"/>
      <c r="J14" s="574"/>
      <c r="K14" s="573"/>
      <c r="L14" s="89"/>
      <c r="M14" s="18">
        <f t="shared" si="0"/>
        <v>0</v>
      </c>
    </row>
    <row r="15" spans="1:13" s="36" customFormat="1" ht="15" hidden="1">
      <c r="A15" s="61"/>
      <c r="B15" s="51"/>
      <c r="C15" s="129" t="s">
        <v>1191</v>
      </c>
      <c r="D15" s="126"/>
      <c r="E15" s="575"/>
      <c r="F15" s="575"/>
      <c r="G15" s="575"/>
      <c r="H15" s="575"/>
      <c r="I15" s="574"/>
      <c r="J15" s="574"/>
      <c r="K15" s="574"/>
      <c r="L15" s="155"/>
      <c r="M15" s="18">
        <f t="shared" si="0"/>
        <v>0</v>
      </c>
    </row>
    <row r="16" spans="1:14" s="36" customFormat="1" ht="15">
      <c r="A16" s="49"/>
      <c r="B16" s="130" t="s">
        <v>44</v>
      </c>
      <c r="C16" s="131"/>
      <c r="D16" s="125"/>
      <c r="E16" s="576">
        <f>E9+E10+E11+E12-E13-E14-E15</f>
        <v>2163224919</v>
      </c>
      <c r="F16" s="151"/>
      <c r="G16" s="576">
        <f>G9+G10+G11+G12-G13-G14+G15</f>
        <v>3349565654</v>
      </c>
      <c r="H16" s="151"/>
      <c r="I16" s="576">
        <f>I9+I10+I11+I12-I13-I14-I15</f>
        <v>2301932172</v>
      </c>
      <c r="J16" s="152"/>
      <c r="K16" s="576">
        <f>K9+K10+K11+K12-K13-K14+K15</f>
        <v>69697641</v>
      </c>
      <c r="L16" s="151"/>
      <c r="M16" s="577">
        <f>SUM(E16:K16)</f>
        <v>7884420386</v>
      </c>
      <c r="N16" s="251">
        <f>M16-'[1]CDKT '!I52</f>
        <v>1471280792</v>
      </c>
    </row>
    <row r="17" spans="1:13" s="36" customFormat="1" ht="15">
      <c r="A17" s="32"/>
      <c r="B17" s="33" t="s">
        <v>453</v>
      </c>
      <c r="C17" s="122"/>
      <c r="D17" s="122"/>
      <c r="E17" s="16"/>
      <c r="F17" s="30"/>
      <c r="G17" s="30"/>
      <c r="H17" s="16"/>
      <c r="I17" s="30"/>
      <c r="J17" s="152"/>
      <c r="K17" s="30"/>
      <c r="L17" s="30"/>
      <c r="M17" s="578"/>
    </row>
    <row r="18" spans="1:19" s="36" customFormat="1" ht="15">
      <c r="A18" s="49"/>
      <c r="B18" s="38" t="s">
        <v>97</v>
      </c>
      <c r="C18" s="133"/>
      <c r="D18" s="133"/>
      <c r="E18" s="16">
        <v>948043363</v>
      </c>
      <c r="F18" s="30"/>
      <c r="G18" s="30">
        <v>1966206987</v>
      </c>
      <c r="H18" s="16"/>
      <c r="I18" s="30">
        <v>756685228</v>
      </c>
      <c r="J18" s="30"/>
      <c r="K18" s="30">
        <v>69697641</v>
      </c>
      <c r="L18" s="30"/>
      <c r="M18" s="579">
        <f aca="true" t="shared" si="1" ref="M18:M23">SUM(E18:K18)</f>
        <v>3740633219</v>
      </c>
      <c r="N18" s="259"/>
      <c r="O18" s="259"/>
      <c r="P18" s="259"/>
      <c r="Q18" s="259"/>
      <c r="R18" s="259"/>
      <c r="S18" s="259"/>
    </row>
    <row r="19" spans="1:19" s="36" customFormat="1" ht="15">
      <c r="A19" s="61"/>
      <c r="B19" s="51"/>
      <c r="C19" s="51" t="s">
        <v>475</v>
      </c>
      <c r="D19" s="135"/>
      <c r="E19" s="572">
        <v>121029024</v>
      </c>
      <c r="F19" s="573"/>
      <c r="G19" s="573">
        <v>193392924</v>
      </c>
      <c r="H19" s="572"/>
      <c r="I19" s="573">
        <v>101237101</v>
      </c>
      <c r="J19" s="573"/>
      <c r="K19" s="573"/>
      <c r="L19" s="89"/>
      <c r="M19" s="156">
        <f t="shared" si="1"/>
        <v>415659049</v>
      </c>
      <c r="N19" s="259"/>
      <c r="O19" s="259"/>
      <c r="P19" s="259"/>
      <c r="Q19" s="259"/>
      <c r="R19" s="259"/>
      <c r="S19" s="259"/>
    </row>
    <row r="20" spans="1:13" s="36" customFormat="1" ht="15" hidden="1">
      <c r="A20" s="61"/>
      <c r="B20" s="51"/>
      <c r="C20" s="51" t="s">
        <v>449</v>
      </c>
      <c r="D20" s="135"/>
      <c r="E20" s="580"/>
      <c r="F20" s="580"/>
      <c r="G20" s="580"/>
      <c r="H20" s="572"/>
      <c r="I20" s="573"/>
      <c r="J20" s="573"/>
      <c r="K20" s="573"/>
      <c r="L20" s="89"/>
      <c r="M20" s="18">
        <f t="shared" si="1"/>
        <v>0</v>
      </c>
    </row>
    <row r="21" spans="1:13" s="36" customFormat="1" ht="15" hidden="1">
      <c r="A21" s="61"/>
      <c r="B21" s="51"/>
      <c r="C21" s="51" t="s">
        <v>450</v>
      </c>
      <c r="D21" s="135"/>
      <c r="E21" s="580"/>
      <c r="F21" s="580"/>
      <c r="G21" s="580"/>
      <c r="H21" s="572"/>
      <c r="I21" s="573"/>
      <c r="J21" s="573"/>
      <c r="K21" s="573"/>
      <c r="L21" s="89"/>
      <c r="M21" s="18">
        <f t="shared" si="1"/>
        <v>0</v>
      </c>
    </row>
    <row r="22" spans="1:13" s="36" customFormat="1" ht="15" hidden="1">
      <c r="A22" s="61"/>
      <c r="B22" s="51"/>
      <c r="C22" s="51" t="s">
        <v>451</v>
      </c>
      <c r="D22" s="135"/>
      <c r="E22" s="580"/>
      <c r="F22" s="580"/>
      <c r="G22" s="580"/>
      <c r="H22" s="572"/>
      <c r="I22" s="573"/>
      <c r="J22" s="573"/>
      <c r="K22" s="573"/>
      <c r="L22" s="89"/>
      <c r="M22" s="18">
        <f t="shared" si="1"/>
        <v>0</v>
      </c>
    </row>
    <row r="23" spans="1:13" s="36" customFormat="1" ht="15" hidden="1">
      <c r="A23" s="61"/>
      <c r="B23" s="51"/>
      <c r="C23" s="129" t="s">
        <v>1191</v>
      </c>
      <c r="D23" s="135"/>
      <c r="E23" s="572"/>
      <c r="F23" s="573"/>
      <c r="G23" s="573"/>
      <c r="H23" s="572"/>
      <c r="I23" s="573"/>
      <c r="J23" s="573"/>
      <c r="K23" s="573"/>
      <c r="L23" s="89"/>
      <c r="M23" s="18">
        <f t="shared" si="1"/>
        <v>0</v>
      </c>
    </row>
    <row r="24" spans="1:14" s="36" customFormat="1" ht="15">
      <c r="A24" s="49"/>
      <c r="B24" s="130" t="s">
        <v>44</v>
      </c>
      <c r="C24" s="136"/>
      <c r="D24" s="133"/>
      <c r="E24" s="581">
        <f>E18+E19+E20-E21-E22-E23</f>
        <v>1069072387</v>
      </c>
      <c r="F24" s="164"/>
      <c r="G24" s="581">
        <f>G18+G19+G20-G21-G22+G23</f>
        <v>2159599911</v>
      </c>
      <c r="H24" s="164"/>
      <c r="I24" s="581">
        <f>I18+I19+I20-I21-I22-I23</f>
        <v>857922329</v>
      </c>
      <c r="J24" s="581"/>
      <c r="K24" s="581">
        <f>K18+K19+K20-K21-K22+K23</f>
        <v>69697641</v>
      </c>
      <c r="L24" s="164"/>
      <c r="M24" s="582">
        <f>K24+I24+G24+E24</f>
        <v>4156292268</v>
      </c>
      <c r="N24" s="251">
        <f>M24+'[1]CDKT '!I53</f>
        <v>138585004</v>
      </c>
    </row>
    <row r="25" spans="1:13" s="36" customFormat="1" ht="15">
      <c r="A25" s="32"/>
      <c r="B25" s="33" t="s">
        <v>101</v>
      </c>
      <c r="C25" s="122"/>
      <c r="D25" s="122"/>
      <c r="E25" s="16"/>
      <c r="F25" s="30"/>
      <c r="G25" s="30"/>
      <c r="H25" s="16"/>
      <c r="I25" s="30"/>
      <c r="J25" s="152"/>
      <c r="K25" s="30"/>
      <c r="L25" s="30"/>
      <c r="M25" s="578"/>
    </row>
    <row r="26" spans="1:14" s="36" customFormat="1" ht="15">
      <c r="A26" s="49"/>
      <c r="B26" s="78" t="s">
        <v>97</v>
      </c>
      <c r="C26" s="133"/>
      <c r="D26" s="133"/>
      <c r="E26" s="164">
        <f>E9-E18</f>
        <v>1215181556</v>
      </c>
      <c r="F26" s="164"/>
      <c r="G26" s="164">
        <f>G9-G18</f>
        <v>214666931</v>
      </c>
      <c r="H26" s="164">
        <v>0</v>
      </c>
      <c r="I26" s="164">
        <f>I9-I18</f>
        <v>169670707</v>
      </c>
      <c r="J26" s="30">
        <v>0</v>
      </c>
      <c r="K26" s="164">
        <f>K9-K18</f>
        <v>0</v>
      </c>
      <c r="L26" s="164"/>
      <c r="M26" s="101">
        <f>SUM(E26:K26)</f>
        <v>1599519194</v>
      </c>
      <c r="N26" s="583">
        <f>M26-'[1]CDKT '!K51</f>
        <v>0</v>
      </c>
    </row>
    <row r="27" spans="1:14" s="36" customFormat="1" ht="15.75" thickBot="1">
      <c r="A27" s="49"/>
      <c r="B27" s="138" t="s">
        <v>44</v>
      </c>
      <c r="C27" s="139"/>
      <c r="D27" s="133"/>
      <c r="E27" s="584">
        <f>E16-E24</f>
        <v>1094152532</v>
      </c>
      <c r="F27" s="164"/>
      <c r="G27" s="584">
        <f>G16-G24</f>
        <v>1189965743</v>
      </c>
      <c r="H27" s="164">
        <v>0</v>
      </c>
      <c r="I27" s="584">
        <f>I16-I24</f>
        <v>1444009843</v>
      </c>
      <c r="J27" s="30">
        <v>0</v>
      </c>
      <c r="K27" s="584">
        <f>K16-K24</f>
        <v>0</v>
      </c>
      <c r="L27" s="164"/>
      <c r="M27" s="585">
        <f>SUM(E27:K27)</f>
        <v>3728128118</v>
      </c>
      <c r="N27" s="583">
        <f>M27-'[1]CDKT '!I51</f>
        <v>1332695788</v>
      </c>
    </row>
    <row r="28" s="1" customFormat="1" ht="18.75" customHeight="1" thickTop="1"/>
    <row r="29" spans="3:12" s="36" customFormat="1" ht="14.25" customHeight="1">
      <c r="C29" s="78" t="s">
        <v>1192</v>
      </c>
      <c r="D29" s="78"/>
      <c r="E29" s="78"/>
      <c r="F29" s="78"/>
      <c r="G29" s="78"/>
      <c r="H29" s="78"/>
      <c r="I29" s="78"/>
      <c r="J29" s="78"/>
      <c r="K29" s="78"/>
      <c r="L29" s="78"/>
    </row>
    <row r="30" spans="3:12" s="36" customFormat="1" ht="15">
      <c r="C30" s="78" t="s">
        <v>1193</v>
      </c>
      <c r="D30" s="78"/>
      <c r="E30" s="78"/>
      <c r="F30" s="78"/>
      <c r="G30" s="78"/>
      <c r="H30" s="78"/>
      <c r="I30" s="78"/>
      <c r="J30" s="78"/>
      <c r="K30" s="78"/>
      <c r="L30" s="78"/>
    </row>
    <row r="31" spans="3:12" s="1" customFormat="1" ht="15">
      <c r="C31" s="586" t="s">
        <v>456</v>
      </c>
      <c r="D31" s="586"/>
      <c r="E31" s="586"/>
      <c r="F31" s="586"/>
      <c r="G31" s="586"/>
      <c r="H31" s="586"/>
      <c r="I31" s="586"/>
      <c r="J31" s="586"/>
      <c r="K31" s="586"/>
      <c r="L31" s="586"/>
    </row>
    <row r="32" spans="3:12" s="1" customFormat="1" ht="15">
      <c r="C32" s="586" t="s">
        <v>457</v>
      </c>
      <c r="D32" s="586"/>
      <c r="E32" s="586"/>
      <c r="F32" s="586"/>
      <c r="G32" s="586"/>
      <c r="H32" s="586"/>
      <c r="I32" s="586"/>
      <c r="J32" s="586"/>
      <c r="K32" s="586"/>
      <c r="L32" s="586"/>
    </row>
    <row r="33" spans="3:12" s="1" customFormat="1" ht="15">
      <c r="C33" s="586" t="s">
        <v>458</v>
      </c>
      <c r="D33" s="586"/>
      <c r="E33" s="586"/>
      <c r="F33" s="586"/>
      <c r="G33" s="586"/>
      <c r="H33" s="586"/>
      <c r="I33" s="586"/>
      <c r="J33" s="586"/>
      <c r="K33" s="586"/>
      <c r="L33" s="586"/>
    </row>
    <row r="36" ht="12.75">
      <c r="I36" s="587"/>
    </row>
  </sheetData>
  <sheetProtection/>
  <printOptions/>
  <pageMargins left="0.7" right="0.7" top="0.75" bottom="0.75" header="0.3" footer="0.3"/>
  <pageSetup firstPageNumber="23" useFirstPageNumber="1" horizontalDpi="600" verticalDpi="600" orientation="landscape" paperSize="9" r:id="rId1"/>
  <headerFooter>
    <oddFooter>&amp;L&amp;"VNI-Times,Italic"Caùc thuyeát minh baùo caøo taøi chính laø phaàn khoâng theå taùch rôøi cuûa Baùo caùo taøi chính naøy&amp;R&amp;"VNI-Times,Italic"Trang &amp;P</oddFooter>
  </headerFooter>
</worksheet>
</file>

<file path=xl/worksheets/sheet7.xml><?xml version="1.0" encoding="utf-8"?>
<worksheet xmlns="http://schemas.openxmlformats.org/spreadsheetml/2006/main" xmlns:r="http://schemas.openxmlformats.org/officeDocument/2006/relationships">
  <dimension ref="A1:IO37"/>
  <sheetViews>
    <sheetView zoomScalePageLayoutView="0" workbookViewId="0" topLeftCell="A1">
      <selection activeCell="D43" sqref="D43"/>
    </sheetView>
  </sheetViews>
  <sheetFormatPr defaultColWidth="9.00390625" defaultRowHeight="12.75"/>
  <cols>
    <col min="1" max="1" width="3.875" style="478" customWidth="1"/>
    <col min="2" max="2" width="34.125" style="478" customWidth="1"/>
    <col min="3" max="3" width="16.875" style="478" bestFit="1" customWidth="1"/>
    <col min="4" max="4" width="17.375" style="478" customWidth="1"/>
    <col min="5" max="5" width="13.375" style="478" hidden="1" customWidth="1"/>
    <col min="6" max="6" width="13.125" style="478" hidden="1" customWidth="1"/>
    <col min="7" max="7" width="14.00390625" style="478" hidden="1" customWidth="1"/>
    <col min="8" max="8" width="18.75390625" style="478" customWidth="1"/>
    <col min="9" max="9" width="16.875" style="478" customWidth="1"/>
    <col min="10" max="10" width="19.625" style="16" customWidth="1"/>
    <col min="11" max="11" width="17.75390625" style="478" customWidth="1"/>
    <col min="12" max="12" width="18.75390625" style="478" hidden="1" customWidth="1"/>
    <col min="13" max="13" width="16.875" style="478" hidden="1" customWidth="1"/>
    <col min="14" max="14" width="12.875" style="478" hidden="1" customWidth="1"/>
    <col min="15" max="15" width="0" style="478" hidden="1" customWidth="1"/>
    <col min="16" max="16384" width="9.125" style="478" customWidth="1"/>
  </cols>
  <sheetData>
    <row r="1" spans="1:249" s="511" customFormat="1" ht="19.5" customHeight="1">
      <c r="A1" s="588" t="str">
        <f>'[1]TTC'!D6</f>
        <v>CÔNG TY CỔ PHẦN CHẾ TẠO MÁY DZĨ AN VIỆT NAM</v>
      </c>
      <c r="B1" s="507"/>
      <c r="C1" s="508"/>
      <c r="D1" s="509"/>
      <c r="E1" s="508"/>
      <c r="F1" s="510"/>
      <c r="G1" s="508"/>
      <c r="H1" s="508"/>
      <c r="I1" s="508"/>
      <c r="J1" s="30"/>
      <c r="K1" s="18" t="s">
        <v>1183</v>
      </c>
      <c r="L1" s="478"/>
      <c r="M1" s="563"/>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R1" s="508"/>
      <c r="ES1" s="508"/>
      <c r="ET1" s="508"/>
      <c r="EU1" s="508"/>
      <c r="EV1" s="508"/>
      <c r="EW1" s="508"/>
      <c r="EX1" s="508"/>
      <c r="EY1" s="508"/>
      <c r="EZ1" s="508"/>
      <c r="FA1" s="508"/>
      <c r="FB1" s="508"/>
      <c r="FC1" s="508"/>
      <c r="FD1" s="508"/>
      <c r="FE1" s="508"/>
      <c r="FF1" s="508"/>
      <c r="FG1" s="508"/>
      <c r="FH1" s="508"/>
      <c r="FI1" s="508"/>
      <c r="FJ1" s="508"/>
      <c r="FK1" s="508"/>
      <c r="FL1" s="508"/>
      <c r="FM1" s="508"/>
      <c r="FN1" s="508"/>
      <c r="FO1" s="508"/>
      <c r="FP1" s="508"/>
      <c r="FQ1" s="508"/>
      <c r="FR1" s="508"/>
      <c r="FS1" s="508"/>
      <c r="FT1" s="508"/>
      <c r="FU1" s="508"/>
      <c r="FV1" s="508"/>
      <c r="FW1" s="508"/>
      <c r="FX1" s="508"/>
      <c r="FY1" s="508"/>
      <c r="FZ1" s="508"/>
      <c r="GA1" s="508"/>
      <c r="GB1" s="508"/>
      <c r="GC1" s="508"/>
      <c r="GD1" s="508"/>
      <c r="GE1" s="508"/>
      <c r="GF1" s="508"/>
      <c r="GG1" s="508"/>
      <c r="GH1" s="508"/>
      <c r="GI1" s="508"/>
      <c r="GJ1" s="508"/>
      <c r="GK1" s="508"/>
      <c r="GL1" s="508"/>
      <c r="GM1" s="508"/>
      <c r="GN1" s="508"/>
      <c r="GO1" s="508"/>
      <c r="GP1" s="508"/>
      <c r="GQ1" s="508"/>
      <c r="GR1" s="508"/>
      <c r="GS1" s="508"/>
      <c r="GT1" s="508"/>
      <c r="GU1" s="508"/>
      <c r="GV1" s="508"/>
      <c r="GW1" s="508"/>
      <c r="GX1" s="508"/>
      <c r="GY1" s="508"/>
      <c r="GZ1" s="508"/>
      <c r="HA1" s="508"/>
      <c r="HB1" s="508"/>
      <c r="HC1" s="508"/>
      <c r="HD1" s="508"/>
      <c r="HE1" s="508"/>
      <c r="HF1" s="508"/>
      <c r="HG1" s="508"/>
      <c r="HH1" s="508"/>
      <c r="HI1" s="508"/>
      <c r="HJ1" s="508"/>
      <c r="HK1" s="508"/>
      <c r="HL1" s="508"/>
      <c r="HM1" s="508"/>
      <c r="HN1" s="508"/>
      <c r="HO1" s="508"/>
      <c r="HP1" s="508"/>
      <c r="HQ1" s="508"/>
      <c r="HR1" s="508"/>
      <c r="HS1" s="508"/>
      <c r="HT1" s="508"/>
      <c r="HU1" s="508"/>
      <c r="HV1" s="508"/>
      <c r="HW1" s="508"/>
      <c r="HX1" s="508"/>
      <c r="HY1" s="508"/>
      <c r="HZ1" s="508"/>
      <c r="IA1" s="508"/>
      <c r="IB1" s="508"/>
      <c r="IC1" s="508"/>
      <c r="ID1" s="508"/>
      <c r="IE1" s="508"/>
      <c r="IF1" s="508"/>
      <c r="IG1" s="508"/>
      <c r="IH1" s="508"/>
      <c r="II1" s="508"/>
      <c r="IJ1" s="508"/>
      <c r="IK1" s="508"/>
      <c r="IL1" s="508"/>
      <c r="IM1" s="508"/>
      <c r="IN1" s="508"/>
      <c r="IO1" s="508"/>
    </row>
    <row r="2" spans="1:249" s="511" customFormat="1" ht="9.75" customHeight="1">
      <c r="A2" s="588"/>
      <c r="B2" s="507"/>
      <c r="C2" s="508"/>
      <c r="D2" s="509"/>
      <c r="E2" s="508"/>
      <c r="F2" s="510"/>
      <c r="G2" s="508"/>
      <c r="H2" s="508"/>
      <c r="I2" s="508"/>
      <c r="J2" s="30"/>
      <c r="K2" s="18"/>
      <c r="L2" s="478"/>
      <c r="M2" s="563"/>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c r="CU2" s="508"/>
      <c r="CV2" s="508"/>
      <c r="CW2" s="508"/>
      <c r="CX2" s="508"/>
      <c r="CY2" s="508"/>
      <c r="CZ2" s="508"/>
      <c r="DA2" s="508"/>
      <c r="DB2" s="508"/>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c r="ER2" s="508"/>
      <c r="ES2" s="508"/>
      <c r="ET2" s="508"/>
      <c r="EU2" s="508"/>
      <c r="EV2" s="508"/>
      <c r="EW2" s="508"/>
      <c r="EX2" s="508"/>
      <c r="EY2" s="508"/>
      <c r="EZ2" s="508"/>
      <c r="FA2" s="508"/>
      <c r="FB2" s="508"/>
      <c r="FC2" s="508"/>
      <c r="FD2" s="508"/>
      <c r="FE2" s="508"/>
      <c r="FF2" s="508"/>
      <c r="FG2" s="508"/>
      <c r="FH2" s="508"/>
      <c r="FI2" s="508"/>
      <c r="FJ2" s="508"/>
      <c r="FK2" s="508"/>
      <c r="FL2" s="508"/>
      <c r="FM2" s="508"/>
      <c r="FN2" s="508"/>
      <c r="FO2" s="508"/>
      <c r="FP2" s="508"/>
      <c r="FQ2" s="508"/>
      <c r="FR2" s="508"/>
      <c r="FS2" s="508"/>
      <c r="FT2" s="508"/>
      <c r="FU2" s="508"/>
      <c r="FV2" s="508"/>
      <c r="FW2" s="508"/>
      <c r="FX2" s="508"/>
      <c r="FY2" s="508"/>
      <c r="FZ2" s="508"/>
      <c r="GA2" s="508"/>
      <c r="GB2" s="508"/>
      <c r="GC2" s="508"/>
      <c r="GD2" s="508"/>
      <c r="GE2" s="508"/>
      <c r="GF2" s="508"/>
      <c r="GG2" s="508"/>
      <c r="GH2" s="508"/>
      <c r="GI2" s="508"/>
      <c r="GJ2" s="508"/>
      <c r="GK2" s="508"/>
      <c r="GL2" s="508"/>
      <c r="GM2" s="508"/>
      <c r="GN2" s="508"/>
      <c r="GO2" s="508"/>
      <c r="GP2" s="508"/>
      <c r="GQ2" s="508"/>
      <c r="GR2" s="508"/>
      <c r="GS2" s="508"/>
      <c r="GT2" s="508"/>
      <c r="GU2" s="508"/>
      <c r="GV2" s="508"/>
      <c r="GW2" s="508"/>
      <c r="GX2" s="508"/>
      <c r="GY2" s="508"/>
      <c r="GZ2" s="508"/>
      <c r="HA2" s="508"/>
      <c r="HB2" s="508"/>
      <c r="HC2" s="508"/>
      <c r="HD2" s="508"/>
      <c r="HE2" s="508"/>
      <c r="HF2" s="508"/>
      <c r="HG2" s="508"/>
      <c r="HH2" s="508"/>
      <c r="HI2" s="508"/>
      <c r="HJ2" s="508"/>
      <c r="HK2" s="508"/>
      <c r="HL2" s="508"/>
      <c r="HM2" s="508"/>
      <c r="HN2" s="508"/>
      <c r="HO2" s="508"/>
      <c r="HP2" s="508"/>
      <c r="HQ2" s="508"/>
      <c r="HR2" s="508"/>
      <c r="HS2" s="508"/>
      <c r="HT2" s="508"/>
      <c r="HU2" s="508"/>
      <c r="HV2" s="508"/>
      <c r="HW2" s="508"/>
      <c r="HX2" s="508"/>
      <c r="HY2" s="508"/>
      <c r="HZ2" s="508"/>
      <c r="IA2" s="508"/>
      <c r="IB2" s="508"/>
      <c r="IC2" s="508"/>
      <c r="ID2" s="508"/>
      <c r="IE2" s="508"/>
      <c r="IF2" s="508"/>
      <c r="IG2" s="508"/>
      <c r="IH2" s="508"/>
      <c r="II2" s="508"/>
      <c r="IJ2" s="508"/>
      <c r="IK2" s="508"/>
      <c r="IL2" s="508"/>
      <c r="IM2" s="508"/>
      <c r="IN2" s="508"/>
      <c r="IO2" s="508"/>
    </row>
    <row r="3" spans="1:13" s="511" customFormat="1" ht="24.75" customHeight="1">
      <c r="A3" s="564" t="str">
        <f>'[1]TM'!A3</f>
        <v>THUYẾT MINH BÁO CÁO TÀI CHÍNH</v>
      </c>
      <c r="B3" s="565"/>
      <c r="C3" s="565"/>
      <c r="D3" s="565"/>
      <c r="E3" s="565"/>
      <c r="F3" s="565"/>
      <c r="G3" s="565"/>
      <c r="H3" s="565"/>
      <c r="I3" s="565"/>
      <c r="J3" s="23"/>
      <c r="K3" s="566"/>
      <c r="L3" s="23"/>
      <c r="M3" s="563"/>
    </row>
    <row r="4" spans="1:13" s="511" customFormat="1" ht="18" customHeight="1">
      <c r="A4" s="567" t="s">
        <v>1216</v>
      </c>
      <c r="B4" s="568"/>
      <c r="C4" s="568"/>
      <c r="D4" s="568"/>
      <c r="E4" s="568"/>
      <c r="F4" s="568"/>
      <c r="G4" s="568"/>
      <c r="H4" s="568"/>
      <c r="I4" s="568"/>
      <c r="J4" s="26"/>
      <c r="K4" s="569" t="s">
        <v>1184</v>
      </c>
      <c r="L4" s="570"/>
      <c r="M4" s="563"/>
    </row>
    <row r="5" spans="1:10" s="35" customFormat="1" ht="30" customHeight="1">
      <c r="A5" s="589" t="s">
        <v>372</v>
      </c>
      <c r="B5" s="33" t="s">
        <v>84</v>
      </c>
      <c r="J5" s="52"/>
    </row>
    <row r="6" spans="1:10" s="35" customFormat="1" ht="19.5" customHeight="1">
      <c r="A6" s="590"/>
      <c r="B6" s="591" t="s">
        <v>618</v>
      </c>
      <c r="J6" s="52"/>
    </row>
    <row r="7" spans="1:10" s="35" customFormat="1" ht="3" customHeight="1">
      <c r="A7" s="590"/>
      <c r="B7" s="591"/>
      <c r="J7" s="52"/>
    </row>
    <row r="8" spans="1:11" s="35" customFormat="1" ht="33.75" customHeight="1">
      <c r="A8" s="763" t="s">
        <v>40</v>
      </c>
      <c r="B8" s="763"/>
      <c r="C8" s="592" t="s">
        <v>1194</v>
      </c>
      <c r="D8" s="592" t="s">
        <v>1108</v>
      </c>
      <c r="E8" s="592" t="s">
        <v>1195</v>
      </c>
      <c r="F8" s="592" t="s">
        <v>1196</v>
      </c>
      <c r="G8" s="592" t="s">
        <v>1112</v>
      </c>
      <c r="H8" s="592" t="s">
        <v>1113</v>
      </c>
      <c r="I8" s="592" t="s">
        <v>1114</v>
      </c>
      <c r="J8" s="593" t="s">
        <v>621</v>
      </c>
      <c r="K8" s="592" t="s">
        <v>622</v>
      </c>
    </row>
    <row r="9" spans="1:11" s="35" customFormat="1" ht="15.75" customHeight="1">
      <c r="A9" s="594" t="s">
        <v>623</v>
      </c>
      <c r="B9" s="595"/>
      <c r="C9" s="596">
        <v>31079800000</v>
      </c>
      <c r="D9" s="596">
        <v>16240748000</v>
      </c>
      <c r="E9" s="596">
        <v>0</v>
      </c>
      <c r="F9" s="597">
        <v>0</v>
      </c>
      <c r="G9" s="596">
        <v>0</v>
      </c>
      <c r="H9" s="596">
        <v>5057688995</v>
      </c>
      <c r="I9" s="596">
        <v>2800444259</v>
      </c>
      <c r="J9" s="597">
        <v>28408295718</v>
      </c>
      <c r="K9" s="596">
        <v>83586976972</v>
      </c>
    </row>
    <row r="10" spans="1:11" s="35" customFormat="1" ht="15.75" customHeight="1">
      <c r="A10" s="1" t="s">
        <v>7</v>
      </c>
      <c r="C10" s="598">
        <v>3418700000</v>
      </c>
      <c r="D10" s="598">
        <v>0</v>
      </c>
      <c r="E10" s="598">
        <v>0</v>
      </c>
      <c r="F10" s="598">
        <v>0</v>
      </c>
      <c r="G10" s="598">
        <v>0</v>
      </c>
      <c r="H10" s="598">
        <v>0</v>
      </c>
      <c r="I10" s="598">
        <v>0</v>
      </c>
      <c r="J10" s="598">
        <v>0</v>
      </c>
      <c r="K10" s="16">
        <v>3418700000</v>
      </c>
    </row>
    <row r="11" spans="1:11" s="35" customFormat="1" ht="15.75" customHeight="1">
      <c r="A11" s="1" t="s">
        <v>8</v>
      </c>
      <c r="C11" s="598">
        <v>0</v>
      </c>
      <c r="D11" s="598">
        <v>-70000000</v>
      </c>
      <c r="E11" s="598"/>
      <c r="F11" s="29"/>
      <c r="G11" s="598"/>
      <c r="H11" s="598">
        <v>0</v>
      </c>
      <c r="I11" s="598">
        <v>0</v>
      </c>
      <c r="J11" s="16">
        <v>0</v>
      </c>
      <c r="K11" s="16">
        <v>-70000000</v>
      </c>
    </row>
    <row r="12" spans="1:11" s="35" customFormat="1" ht="15.75" customHeight="1">
      <c r="A12" s="1" t="s">
        <v>17</v>
      </c>
      <c r="C12" s="598">
        <v>0</v>
      </c>
      <c r="D12" s="598">
        <v>0</v>
      </c>
      <c r="E12" s="598">
        <v>0</v>
      </c>
      <c r="F12" s="598">
        <v>0</v>
      </c>
      <c r="G12" s="598">
        <v>0</v>
      </c>
      <c r="H12" s="598">
        <v>0</v>
      </c>
      <c r="I12" s="598">
        <v>0</v>
      </c>
      <c r="J12" s="16">
        <v>16919740052.720001</v>
      </c>
      <c r="K12" s="16">
        <v>16919740052.720001</v>
      </c>
    </row>
    <row r="13" spans="1:12" s="35" customFormat="1" ht="15.75" customHeight="1">
      <c r="A13" s="1" t="s">
        <v>18</v>
      </c>
      <c r="C13" s="598">
        <v>0</v>
      </c>
      <c r="D13" s="598">
        <v>0</v>
      </c>
      <c r="E13" s="598">
        <v>0</v>
      </c>
      <c r="F13" s="598">
        <v>0</v>
      </c>
      <c r="G13" s="598">
        <v>0</v>
      </c>
      <c r="H13" s="598">
        <v>0</v>
      </c>
      <c r="I13" s="598">
        <v>0</v>
      </c>
      <c r="J13" s="16">
        <v>-3418700000</v>
      </c>
      <c r="K13" s="16">
        <v>-3418700000</v>
      </c>
      <c r="L13" s="330"/>
    </row>
    <row r="14" spans="1:11" s="35" customFormat="1" ht="15.75" customHeight="1">
      <c r="A14" s="1" t="s">
        <v>16</v>
      </c>
      <c r="C14" s="598">
        <v>0</v>
      </c>
      <c r="D14" s="598">
        <v>0</v>
      </c>
      <c r="E14" s="598"/>
      <c r="F14" s="29"/>
      <c r="G14" s="598"/>
      <c r="H14" s="598">
        <v>2313194424</v>
      </c>
      <c r="I14" s="598">
        <v>1156597212</v>
      </c>
      <c r="J14" s="16">
        <v>-3469791636</v>
      </c>
      <c r="K14" s="16">
        <v>0</v>
      </c>
    </row>
    <row r="15" spans="1:11" s="35" customFormat="1" ht="15.75" customHeight="1">
      <c r="A15" s="1" t="s">
        <v>1197</v>
      </c>
      <c r="C15" s="598">
        <v>0</v>
      </c>
      <c r="D15" s="598">
        <v>0</v>
      </c>
      <c r="E15" s="598">
        <v>0</v>
      </c>
      <c r="F15" s="598">
        <v>0</v>
      </c>
      <c r="G15" s="598">
        <v>0</v>
      </c>
      <c r="H15" s="598">
        <v>0</v>
      </c>
      <c r="I15" s="598">
        <v>0</v>
      </c>
      <c r="J15" s="16">
        <v>-1387916654</v>
      </c>
      <c r="K15" s="16">
        <v>-1387916654</v>
      </c>
    </row>
    <row r="16" spans="1:11" s="35" customFormat="1" ht="15.75" customHeight="1">
      <c r="A16" s="1" t="s">
        <v>19</v>
      </c>
      <c r="C16" s="598">
        <v>0</v>
      </c>
      <c r="D16" s="598">
        <v>0</v>
      </c>
      <c r="E16" s="598">
        <v>0</v>
      </c>
      <c r="F16" s="598">
        <v>0</v>
      </c>
      <c r="G16" s="598">
        <v>0</v>
      </c>
      <c r="H16" s="598">
        <v>0</v>
      </c>
      <c r="I16" s="598">
        <v>0</v>
      </c>
      <c r="J16" s="16">
        <v>-1599903824</v>
      </c>
      <c r="K16" s="16">
        <v>-1599903824</v>
      </c>
    </row>
    <row r="17" spans="1:11" s="35" customFormat="1" ht="15.75" customHeight="1">
      <c r="A17" s="1" t="s">
        <v>20</v>
      </c>
      <c r="C17" s="598">
        <v>0</v>
      </c>
      <c r="D17" s="598">
        <v>0</v>
      </c>
      <c r="E17" s="598">
        <v>0</v>
      </c>
      <c r="F17" s="598">
        <v>0</v>
      </c>
      <c r="G17" s="598">
        <v>0</v>
      </c>
      <c r="H17" s="598">
        <v>0</v>
      </c>
      <c r="I17" s="598">
        <v>0</v>
      </c>
      <c r="J17" s="16">
        <v>83333334</v>
      </c>
      <c r="K17" s="16">
        <v>83333334</v>
      </c>
    </row>
    <row r="18" spans="1:12" s="75" customFormat="1" ht="15.75" customHeight="1">
      <c r="A18" s="599" t="s">
        <v>626</v>
      </c>
      <c r="B18" s="232"/>
      <c r="C18" s="600">
        <f aca="true" t="shared" si="0" ref="C18:J18">SUM(C9:C17)</f>
        <v>34498500000</v>
      </c>
      <c r="D18" s="600">
        <f t="shared" si="0"/>
        <v>16170748000</v>
      </c>
      <c r="E18" s="600">
        <f t="shared" si="0"/>
        <v>0</v>
      </c>
      <c r="F18" s="600">
        <f t="shared" si="0"/>
        <v>0</v>
      </c>
      <c r="G18" s="600">
        <f t="shared" si="0"/>
        <v>0</v>
      </c>
      <c r="H18" s="600">
        <f t="shared" si="0"/>
        <v>7370883419</v>
      </c>
      <c r="I18" s="600">
        <f t="shared" si="0"/>
        <v>3957041471</v>
      </c>
      <c r="J18" s="600">
        <f t="shared" si="0"/>
        <v>35535056990.72</v>
      </c>
      <c r="K18" s="600">
        <f>SUM(C18:J18)</f>
        <v>97532229880.72</v>
      </c>
      <c r="L18" s="438">
        <f>K18-'[1]CDKT '!K113</f>
        <v>0</v>
      </c>
    </row>
    <row r="19" spans="1:11" s="362" customFormat="1" ht="15.75" customHeight="1">
      <c r="A19" s="601"/>
      <c r="B19" s="77"/>
      <c r="C19" s="602"/>
      <c r="D19" s="602"/>
      <c r="E19" s="602"/>
      <c r="F19" s="602"/>
      <c r="G19" s="602"/>
      <c r="H19" s="602"/>
      <c r="I19" s="602"/>
      <c r="J19" s="602"/>
      <c r="K19" s="602"/>
    </row>
    <row r="20" spans="1:13" s="75" customFormat="1" ht="15.75" customHeight="1">
      <c r="A20" s="599" t="s">
        <v>627</v>
      </c>
      <c r="B20" s="232"/>
      <c r="C20" s="600">
        <f>C18</f>
        <v>34498500000</v>
      </c>
      <c r="D20" s="600">
        <f>D18</f>
        <v>16170748000</v>
      </c>
      <c r="E20" s="600">
        <f>E18</f>
        <v>0</v>
      </c>
      <c r="F20" s="600">
        <f>F18</f>
        <v>0</v>
      </c>
      <c r="G20" s="600">
        <f>G18</f>
        <v>0</v>
      </c>
      <c r="H20" s="600">
        <f>H18</f>
        <v>7370883419</v>
      </c>
      <c r="I20" s="600">
        <f>I18</f>
        <v>3957041471</v>
      </c>
      <c r="J20" s="600">
        <f>J18</f>
        <v>35535056990.72</v>
      </c>
      <c r="K20" s="600">
        <f>K18</f>
        <v>97532229880.72</v>
      </c>
      <c r="L20" s="561">
        <f>K20-'[1]CDKT '!K113</f>
        <v>0</v>
      </c>
      <c r="M20" s="438">
        <f>J20-42406022669</f>
        <v>-6870965678.279999</v>
      </c>
    </row>
    <row r="21" spans="1:12" s="35" customFormat="1" ht="15.75" customHeight="1">
      <c r="A21" s="1" t="s">
        <v>7</v>
      </c>
      <c r="C21" s="598">
        <v>19461350000</v>
      </c>
      <c r="D21" s="598">
        <v>0</v>
      </c>
      <c r="E21" s="598">
        <v>0</v>
      </c>
      <c r="F21" s="598">
        <v>0</v>
      </c>
      <c r="G21" s="598">
        <v>0</v>
      </c>
      <c r="H21" s="598">
        <v>0</v>
      </c>
      <c r="I21" s="598">
        <v>0</v>
      </c>
      <c r="J21" s="598">
        <v>0</v>
      </c>
      <c r="K21" s="16">
        <f aca="true" t="shared" si="1" ref="K21:K28">SUM(C21:J21)</f>
        <v>19461350000</v>
      </c>
      <c r="L21" s="260"/>
    </row>
    <row r="22" spans="1:11" s="35" customFormat="1" ht="15.75" customHeight="1">
      <c r="A22" s="1" t="s">
        <v>8</v>
      </c>
      <c r="C22" s="598">
        <v>0</v>
      </c>
      <c r="D22" s="598">
        <v>-80022000</v>
      </c>
      <c r="E22" s="603"/>
      <c r="F22" s="603"/>
      <c r="G22" s="603"/>
      <c r="H22" s="603">
        <v>0</v>
      </c>
      <c r="I22" s="603">
        <v>0</v>
      </c>
      <c r="J22" s="603">
        <v>0</v>
      </c>
      <c r="K22" s="16">
        <f t="shared" si="1"/>
        <v>-80022000</v>
      </c>
    </row>
    <row r="23" spans="1:11" s="35" customFormat="1" ht="15.75" customHeight="1">
      <c r="A23" s="1" t="s">
        <v>1198</v>
      </c>
      <c r="C23" s="598">
        <v>0</v>
      </c>
      <c r="D23" s="598">
        <v>0</v>
      </c>
      <c r="E23" s="603"/>
      <c r="F23" s="603"/>
      <c r="G23" s="603"/>
      <c r="H23" s="603">
        <v>0</v>
      </c>
      <c r="I23" s="603">
        <v>0</v>
      </c>
      <c r="J23" s="603">
        <v>1400623217</v>
      </c>
      <c r="K23" s="16">
        <f>SUM(C23:J23)</f>
        <v>1400623217</v>
      </c>
    </row>
    <row r="24" spans="1:11" s="35" customFormat="1" ht="15.75" customHeight="1">
      <c r="A24" s="1" t="s">
        <v>1199</v>
      </c>
      <c r="C24" s="598">
        <v>0</v>
      </c>
      <c r="D24" s="598">
        <v>0</v>
      </c>
      <c r="E24" s="603"/>
      <c r="F24" s="603"/>
      <c r="G24" s="603"/>
      <c r="H24" s="603">
        <v>0</v>
      </c>
      <c r="I24" s="603">
        <v>0</v>
      </c>
      <c r="J24" s="603">
        <v>-13797650000</v>
      </c>
      <c r="K24" s="16">
        <f t="shared" si="1"/>
        <v>-13797650000</v>
      </c>
    </row>
    <row r="25" spans="1:11" s="35" customFormat="1" ht="15.75" customHeight="1">
      <c r="A25" s="1" t="s">
        <v>1200</v>
      </c>
      <c r="C25" s="598">
        <v>0</v>
      </c>
      <c r="D25" s="598">
        <v>0</v>
      </c>
      <c r="E25" s="603"/>
      <c r="F25" s="603"/>
      <c r="G25" s="603"/>
      <c r="H25" s="603">
        <f>34420072+127824110-22181860</f>
        <v>140062322</v>
      </c>
      <c r="I25" s="603">
        <f>17210035+63912055-11090929</f>
        <v>70031161</v>
      </c>
      <c r="J25" s="603">
        <f>-SUM(H25:I25)</f>
        <v>-210093483</v>
      </c>
      <c r="K25" s="16">
        <f t="shared" si="1"/>
        <v>0</v>
      </c>
    </row>
    <row r="26" spans="1:11" s="35" customFormat="1" ht="15.75" customHeight="1">
      <c r="A26" s="1" t="s">
        <v>1201</v>
      </c>
      <c r="C26" s="598">
        <v>0</v>
      </c>
      <c r="D26" s="598">
        <v>0</v>
      </c>
      <c r="E26" s="603"/>
      <c r="F26" s="603"/>
      <c r="G26" s="603"/>
      <c r="H26" s="603">
        <v>0</v>
      </c>
      <c r="I26" s="603">
        <v>0</v>
      </c>
      <c r="J26" s="603">
        <v>-98043625</v>
      </c>
      <c r="K26" s="16">
        <f t="shared" si="1"/>
        <v>-98043625</v>
      </c>
    </row>
    <row r="27" spans="1:11" s="35" customFormat="1" ht="15.75" customHeight="1">
      <c r="A27" s="1" t="s">
        <v>19</v>
      </c>
      <c r="C27" s="598">
        <v>0</v>
      </c>
      <c r="D27" s="598">
        <v>0</v>
      </c>
      <c r="E27" s="603"/>
      <c r="F27" s="603"/>
      <c r="G27" s="603"/>
      <c r="H27" s="603">
        <v>0</v>
      </c>
      <c r="I27" s="603">
        <v>0</v>
      </c>
      <c r="J27" s="603">
        <v>-130374834.369995</v>
      </c>
      <c r="K27" s="16">
        <f t="shared" si="1"/>
        <v>-130374834.369995</v>
      </c>
    </row>
    <row r="28" spans="1:11" s="35" customFormat="1" ht="15.75" customHeight="1">
      <c r="A28" s="604" t="s">
        <v>9</v>
      </c>
      <c r="B28" s="605"/>
      <c r="C28" s="606"/>
      <c r="D28" s="606"/>
      <c r="E28" s="606"/>
      <c r="F28" s="606"/>
      <c r="G28" s="606"/>
      <c r="H28" s="607"/>
      <c r="I28" s="607"/>
      <c r="J28" s="608"/>
      <c r="K28" s="452">
        <f t="shared" si="1"/>
        <v>0</v>
      </c>
    </row>
    <row r="29" spans="1:12" s="75" customFormat="1" ht="15.75" customHeight="1" thickBot="1">
      <c r="A29" s="609" t="s">
        <v>10</v>
      </c>
      <c r="B29" s="238"/>
      <c r="C29" s="610">
        <f aca="true" t="shared" si="2" ref="C29:K29">SUM(C20:C28)</f>
        <v>53959850000</v>
      </c>
      <c r="D29" s="610">
        <f t="shared" si="2"/>
        <v>16090726000</v>
      </c>
      <c r="E29" s="610">
        <f t="shared" si="2"/>
        <v>0</v>
      </c>
      <c r="F29" s="610">
        <f t="shared" si="2"/>
        <v>0</v>
      </c>
      <c r="G29" s="610">
        <f t="shared" si="2"/>
        <v>0</v>
      </c>
      <c r="H29" s="610">
        <f t="shared" si="2"/>
        <v>7510945741</v>
      </c>
      <c r="I29" s="610">
        <f t="shared" si="2"/>
        <v>4027072632</v>
      </c>
      <c r="J29" s="610">
        <f>SUM(J20:J28)</f>
        <v>22699518265.350006</v>
      </c>
      <c r="K29" s="610">
        <f t="shared" si="2"/>
        <v>104288112638.35</v>
      </c>
      <c r="L29" s="561">
        <f>K29-'[1]CDKT '!I113</f>
        <v>3584329041.350006</v>
      </c>
    </row>
    <row r="30" spans="3:13" s="611" customFormat="1" ht="15" customHeight="1" thickTop="1">
      <c r="C30" s="612">
        <f>C29-'[1]CDKT '!I114</f>
        <v>0</v>
      </c>
      <c r="D30" s="612">
        <v>0</v>
      </c>
      <c r="E30" s="612">
        <v>0</v>
      </c>
      <c r="F30" s="612">
        <v>0</v>
      </c>
      <c r="G30" s="612">
        <v>0</v>
      </c>
      <c r="H30" s="612">
        <f>H29-'[1]CDKT '!I120</f>
        <v>-22181860</v>
      </c>
      <c r="I30" s="612">
        <f>I29-'[1]CDKT '!I121</f>
        <v>-11090929</v>
      </c>
      <c r="J30" s="613">
        <v>19081</v>
      </c>
      <c r="K30" s="614">
        <v>0</v>
      </c>
      <c r="M30" s="614"/>
    </row>
    <row r="31" spans="1:11" s="511" customFormat="1" ht="15.75" customHeight="1">
      <c r="A31" s="615"/>
      <c r="B31" s="616"/>
      <c r="C31" s="616"/>
      <c r="D31" s="616"/>
      <c r="E31" s="616"/>
      <c r="F31" s="616"/>
      <c r="G31" s="616"/>
      <c r="H31" s="478"/>
      <c r="I31" s="463"/>
      <c r="J31" s="617"/>
      <c r="K31" s="563"/>
    </row>
    <row r="32" spans="1:11" s="511" customFormat="1" ht="15.75" customHeight="1">
      <c r="A32" s="508"/>
      <c r="B32" s="618"/>
      <c r="C32" s="619"/>
      <c r="D32" s="478"/>
      <c r="E32" s="618"/>
      <c r="F32" s="618"/>
      <c r="G32" s="478"/>
      <c r="H32" s="463"/>
      <c r="I32" s="463"/>
      <c r="J32" s="463"/>
      <c r="K32" s="563"/>
    </row>
    <row r="33" spans="1:11" s="511" customFormat="1" ht="15.75" customHeight="1">
      <c r="A33" s="508"/>
      <c r="B33" s="620"/>
      <c r="C33" s="621"/>
      <c r="D33" s="622"/>
      <c r="E33" s="623"/>
      <c r="F33" s="508"/>
      <c r="G33" s="17"/>
      <c r="H33" s="30"/>
      <c r="I33" s="30"/>
      <c r="J33" s="30"/>
      <c r="K33" s="563"/>
    </row>
    <row r="34" spans="1:11" s="511" customFormat="1" ht="15.75" customHeight="1">
      <c r="A34" s="508"/>
      <c r="B34" s="624"/>
      <c r="C34" s="625"/>
      <c r="D34" s="626"/>
      <c r="E34" s="510"/>
      <c r="F34" s="508"/>
      <c r="G34" s="17"/>
      <c r="H34" s="30"/>
      <c r="I34" s="30"/>
      <c r="J34" s="30"/>
      <c r="K34" s="563"/>
    </row>
    <row r="35" spans="1:11" s="511" customFormat="1" ht="15.75" customHeight="1">
      <c r="A35" s="508"/>
      <c r="B35" s="624"/>
      <c r="C35" s="625"/>
      <c r="D35" s="626"/>
      <c r="E35" s="510"/>
      <c r="F35" s="508"/>
      <c r="G35" s="17"/>
      <c r="H35" s="30"/>
      <c r="I35" s="30"/>
      <c r="J35" s="30"/>
      <c r="K35" s="563"/>
    </row>
    <row r="36" spans="1:11" s="511" customFormat="1" ht="15.75" customHeight="1">
      <c r="A36" s="508"/>
      <c r="B36" s="624"/>
      <c r="C36" s="625"/>
      <c r="D36" s="626"/>
      <c r="E36" s="510"/>
      <c r="F36" s="508"/>
      <c r="G36" s="17"/>
      <c r="H36" s="30"/>
      <c r="I36" s="30"/>
      <c r="J36" s="30"/>
      <c r="K36" s="563"/>
    </row>
    <row r="37" spans="1:11" s="634" customFormat="1" ht="15.75" customHeight="1">
      <c r="A37" s="627"/>
      <c r="B37" s="628"/>
      <c r="C37" s="629"/>
      <c r="D37" s="630"/>
      <c r="E37" s="631"/>
      <c r="F37" s="627"/>
      <c r="G37" s="632"/>
      <c r="H37" s="18"/>
      <c r="I37" s="18"/>
      <c r="J37" s="18"/>
      <c r="K37" s="633"/>
    </row>
  </sheetData>
  <sheetProtection/>
  <mergeCells count="1">
    <mergeCell ref="A8:B8"/>
  </mergeCells>
  <printOptions/>
  <pageMargins left="0.7" right="0.7" top="0.55" bottom="0.49" header="0.2" footer="0.2"/>
  <pageSetup firstPageNumber="24" useFirstPageNumber="1" horizontalDpi="600" verticalDpi="600" orientation="landscape" paperSize="9" r:id="rId1"/>
  <headerFooter>
    <oddFooter>&amp;L&amp;"VNI-Times,Italic"Caùc thuyeát minh baùo caøo taøi chính laø phaàn khoâng theå taùch rôøi cuûa Baùo caùo taøi chính naøy&amp;R&amp;"VNI-Times,Italic"Trang &amp;P</oddFooter>
  </headerFooter>
</worksheet>
</file>

<file path=xl/worksheets/sheet8.xml><?xml version="1.0" encoding="utf-8"?>
<worksheet xmlns="http://schemas.openxmlformats.org/spreadsheetml/2006/main" xmlns:r="http://schemas.openxmlformats.org/officeDocument/2006/relationships">
  <dimension ref="A1:IQ26"/>
  <sheetViews>
    <sheetView zoomScalePageLayoutView="0" workbookViewId="0" topLeftCell="A6">
      <selection activeCell="B20" sqref="B20"/>
    </sheetView>
  </sheetViews>
  <sheetFormatPr defaultColWidth="9.00390625" defaultRowHeight="12.75"/>
  <cols>
    <col min="1" max="1" width="2.25390625" style="0" customWidth="1"/>
    <col min="2" max="2" width="29.625" style="0" customWidth="1"/>
    <col min="3" max="3" width="5.25390625" style="0" customWidth="1"/>
    <col min="4" max="4" width="4.25390625" style="0" customWidth="1"/>
    <col min="5" max="6" width="18.875" style="0" customWidth="1"/>
    <col min="7" max="7" width="18.625" style="0" customWidth="1"/>
    <col min="8" max="8" width="16.375" style="0" customWidth="1"/>
    <col min="9" max="9" width="0.6171875" style="0" customWidth="1"/>
    <col min="10" max="10" width="16.75390625" style="0" customWidth="1"/>
    <col min="11" max="11" width="16.625" style="0" customWidth="1"/>
  </cols>
  <sheetData>
    <row r="1" spans="1:251" s="511" customFormat="1" ht="19.5" customHeight="1">
      <c r="A1" s="506" t="str">
        <f>'[1]TTC'!D6</f>
        <v>CÔNG TY CỔ PHẦN CHẾ TẠO MÁY DZĨ AN VIỆT NAM</v>
      </c>
      <c r="B1" s="507"/>
      <c r="C1" s="508"/>
      <c r="D1" s="508"/>
      <c r="E1" s="509"/>
      <c r="F1" s="508"/>
      <c r="G1" s="510"/>
      <c r="H1" s="508"/>
      <c r="I1" s="508"/>
      <c r="J1" s="508"/>
      <c r="K1" s="18" t="s">
        <v>1183</v>
      </c>
      <c r="L1" s="30"/>
      <c r="N1" s="478"/>
      <c r="O1" s="563"/>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U1" s="508"/>
      <c r="BV1" s="508"/>
      <c r="BW1" s="508"/>
      <c r="BX1" s="508"/>
      <c r="BY1" s="508"/>
      <c r="BZ1" s="508"/>
      <c r="CA1" s="508"/>
      <c r="CB1" s="508"/>
      <c r="CC1" s="508"/>
      <c r="CD1" s="508"/>
      <c r="CE1" s="508"/>
      <c r="CF1" s="508"/>
      <c r="CG1" s="508"/>
      <c r="CH1" s="508"/>
      <c r="CI1" s="508"/>
      <c r="CJ1" s="508"/>
      <c r="CK1" s="508"/>
      <c r="CL1" s="508"/>
      <c r="CM1" s="508"/>
      <c r="CN1" s="508"/>
      <c r="CO1" s="508"/>
      <c r="CP1" s="508"/>
      <c r="CQ1" s="508"/>
      <c r="CR1" s="508"/>
      <c r="CS1" s="508"/>
      <c r="CT1" s="508"/>
      <c r="CU1" s="508"/>
      <c r="CV1" s="508"/>
      <c r="CW1" s="508"/>
      <c r="CX1" s="508"/>
      <c r="CY1" s="508"/>
      <c r="CZ1" s="508"/>
      <c r="DA1" s="508"/>
      <c r="DB1" s="508"/>
      <c r="DC1" s="508"/>
      <c r="DD1" s="508"/>
      <c r="DE1" s="508"/>
      <c r="DF1" s="508"/>
      <c r="DG1" s="508"/>
      <c r="DH1" s="508"/>
      <c r="DI1" s="508"/>
      <c r="DJ1" s="508"/>
      <c r="DK1" s="508"/>
      <c r="DL1" s="508"/>
      <c r="DM1" s="508"/>
      <c r="DN1" s="508"/>
      <c r="DO1" s="508"/>
      <c r="DP1" s="508"/>
      <c r="DQ1" s="508"/>
      <c r="DR1" s="508"/>
      <c r="DS1" s="508"/>
      <c r="DT1" s="508"/>
      <c r="DU1" s="508"/>
      <c r="DV1" s="508"/>
      <c r="DW1" s="508"/>
      <c r="DX1" s="508"/>
      <c r="DY1" s="508"/>
      <c r="DZ1" s="508"/>
      <c r="EA1" s="508"/>
      <c r="EB1" s="508"/>
      <c r="EC1" s="508"/>
      <c r="ED1" s="508"/>
      <c r="EE1" s="508"/>
      <c r="EF1" s="508"/>
      <c r="EG1" s="508"/>
      <c r="EH1" s="508"/>
      <c r="EI1" s="508"/>
      <c r="EJ1" s="508"/>
      <c r="EK1" s="508"/>
      <c r="EL1" s="508"/>
      <c r="EM1" s="508"/>
      <c r="EN1" s="508"/>
      <c r="EO1" s="508"/>
      <c r="EP1" s="508"/>
      <c r="EQ1" s="508"/>
      <c r="ER1" s="508"/>
      <c r="ES1" s="508"/>
      <c r="ET1" s="508"/>
      <c r="EU1" s="508"/>
      <c r="EV1" s="508"/>
      <c r="EW1" s="508"/>
      <c r="EX1" s="508"/>
      <c r="EY1" s="508"/>
      <c r="EZ1" s="508"/>
      <c r="FA1" s="508"/>
      <c r="FB1" s="508"/>
      <c r="FC1" s="508"/>
      <c r="FD1" s="508"/>
      <c r="FE1" s="508"/>
      <c r="FF1" s="508"/>
      <c r="FG1" s="508"/>
      <c r="FH1" s="508"/>
      <c r="FI1" s="508"/>
      <c r="FJ1" s="508"/>
      <c r="FK1" s="508"/>
      <c r="FL1" s="508"/>
      <c r="FM1" s="508"/>
      <c r="FN1" s="508"/>
      <c r="FO1" s="508"/>
      <c r="FP1" s="508"/>
      <c r="FQ1" s="508"/>
      <c r="FR1" s="508"/>
      <c r="FS1" s="508"/>
      <c r="FT1" s="508"/>
      <c r="FU1" s="508"/>
      <c r="FV1" s="508"/>
      <c r="FW1" s="508"/>
      <c r="FX1" s="508"/>
      <c r="FY1" s="508"/>
      <c r="FZ1" s="508"/>
      <c r="GA1" s="508"/>
      <c r="GB1" s="508"/>
      <c r="GC1" s="508"/>
      <c r="GD1" s="508"/>
      <c r="GE1" s="508"/>
      <c r="GF1" s="508"/>
      <c r="GG1" s="508"/>
      <c r="GH1" s="508"/>
      <c r="GI1" s="508"/>
      <c r="GJ1" s="508"/>
      <c r="GK1" s="508"/>
      <c r="GL1" s="508"/>
      <c r="GM1" s="508"/>
      <c r="GN1" s="508"/>
      <c r="GO1" s="508"/>
      <c r="GP1" s="508"/>
      <c r="GQ1" s="508"/>
      <c r="GR1" s="508"/>
      <c r="GS1" s="508"/>
      <c r="GT1" s="508"/>
      <c r="GU1" s="508"/>
      <c r="GV1" s="508"/>
      <c r="GW1" s="508"/>
      <c r="GX1" s="508"/>
      <c r="GY1" s="508"/>
      <c r="GZ1" s="508"/>
      <c r="HA1" s="508"/>
      <c r="HB1" s="508"/>
      <c r="HC1" s="508"/>
      <c r="HD1" s="508"/>
      <c r="HE1" s="508"/>
      <c r="HF1" s="508"/>
      <c r="HG1" s="508"/>
      <c r="HH1" s="508"/>
      <c r="HI1" s="508"/>
      <c r="HJ1" s="508"/>
      <c r="HK1" s="508"/>
      <c r="HL1" s="508"/>
      <c r="HM1" s="508"/>
      <c r="HN1" s="508"/>
      <c r="HO1" s="508"/>
      <c r="HP1" s="508"/>
      <c r="HQ1" s="508"/>
      <c r="HR1" s="508"/>
      <c r="HS1" s="508"/>
      <c r="HT1" s="508"/>
      <c r="HU1" s="508"/>
      <c r="HV1" s="508"/>
      <c r="HW1" s="508"/>
      <c r="HX1" s="508"/>
      <c r="HY1" s="508"/>
      <c r="HZ1" s="508"/>
      <c r="IA1" s="508"/>
      <c r="IB1" s="508"/>
      <c r="IC1" s="508"/>
      <c r="ID1" s="508"/>
      <c r="IE1" s="508"/>
      <c r="IF1" s="508"/>
      <c r="IG1" s="508"/>
      <c r="IH1" s="508"/>
      <c r="II1" s="508"/>
      <c r="IJ1" s="508"/>
      <c r="IK1" s="508"/>
      <c r="IL1" s="508"/>
      <c r="IM1" s="508"/>
      <c r="IN1" s="508"/>
      <c r="IO1" s="508"/>
      <c r="IP1" s="508"/>
      <c r="IQ1" s="508"/>
    </row>
    <row r="2" spans="1:251" s="511" customFormat="1" ht="9.75" customHeight="1">
      <c r="A2" s="506"/>
      <c r="B2" s="507"/>
      <c r="C2" s="508"/>
      <c r="D2" s="508"/>
      <c r="E2" s="509"/>
      <c r="F2" s="508"/>
      <c r="G2" s="510"/>
      <c r="H2" s="508"/>
      <c r="I2" s="508"/>
      <c r="J2" s="508"/>
      <c r="K2" s="18"/>
      <c r="L2" s="30"/>
      <c r="N2" s="478"/>
      <c r="O2" s="563"/>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c r="BF2" s="508"/>
      <c r="BG2" s="508"/>
      <c r="BH2" s="508"/>
      <c r="BI2" s="508"/>
      <c r="BJ2" s="508"/>
      <c r="BK2" s="508"/>
      <c r="BL2" s="508"/>
      <c r="BM2" s="508"/>
      <c r="BN2" s="508"/>
      <c r="BO2" s="508"/>
      <c r="BP2" s="508"/>
      <c r="BQ2" s="508"/>
      <c r="BR2" s="508"/>
      <c r="BS2" s="508"/>
      <c r="BT2" s="508"/>
      <c r="BU2" s="508"/>
      <c r="BV2" s="508"/>
      <c r="BW2" s="508"/>
      <c r="BX2" s="508"/>
      <c r="BY2" s="508"/>
      <c r="BZ2" s="508"/>
      <c r="CA2" s="508"/>
      <c r="CB2" s="508"/>
      <c r="CC2" s="508"/>
      <c r="CD2" s="508"/>
      <c r="CE2" s="508"/>
      <c r="CF2" s="508"/>
      <c r="CG2" s="508"/>
      <c r="CH2" s="508"/>
      <c r="CI2" s="508"/>
      <c r="CJ2" s="508"/>
      <c r="CK2" s="508"/>
      <c r="CL2" s="508"/>
      <c r="CM2" s="508"/>
      <c r="CN2" s="508"/>
      <c r="CO2" s="508"/>
      <c r="CP2" s="508"/>
      <c r="CQ2" s="508"/>
      <c r="CR2" s="508"/>
      <c r="CS2" s="508"/>
      <c r="CT2" s="508"/>
      <c r="CU2" s="508"/>
      <c r="CV2" s="508"/>
      <c r="CW2" s="508"/>
      <c r="CX2" s="508"/>
      <c r="CY2" s="508"/>
      <c r="CZ2" s="508"/>
      <c r="DA2" s="508"/>
      <c r="DB2" s="508"/>
      <c r="DC2" s="508"/>
      <c r="DD2" s="508"/>
      <c r="DE2" s="508"/>
      <c r="DF2" s="508"/>
      <c r="DG2" s="508"/>
      <c r="DH2" s="508"/>
      <c r="DI2" s="508"/>
      <c r="DJ2" s="508"/>
      <c r="DK2" s="508"/>
      <c r="DL2" s="508"/>
      <c r="DM2" s="508"/>
      <c r="DN2" s="508"/>
      <c r="DO2" s="508"/>
      <c r="DP2" s="508"/>
      <c r="DQ2" s="508"/>
      <c r="DR2" s="508"/>
      <c r="DS2" s="508"/>
      <c r="DT2" s="508"/>
      <c r="DU2" s="508"/>
      <c r="DV2" s="508"/>
      <c r="DW2" s="508"/>
      <c r="DX2" s="508"/>
      <c r="DY2" s="508"/>
      <c r="DZ2" s="508"/>
      <c r="EA2" s="508"/>
      <c r="EB2" s="508"/>
      <c r="EC2" s="508"/>
      <c r="ED2" s="508"/>
      <c r="EE2" s="508"/>
      <c r="EF2" s="508"/>
      <c r="EG2" s="508"/>
      <c r="EH2" s="508"/>
      <c r="EI2" s="508"/>
      <c r="EJ2" s="508"/>
      <c r="EK2" s="508"/>
      <c r="EL2" s="508"/>
      <c r="EM2" s="508"/>
      <c r="EN2" s="508"/>
      <c r="EO2" s="508"/>
      <c r="EP2" s="508"/>
      <c r="EQ2" s="508"/>
      <c r="ER2" s="508"/>
      <c r="ES2" s="508"/>
      <c r="ET2" s="508"/>
      <c r="EU2" s="508"/>
      <c r="EV2" s="508"/>
      <c r="EW2" s="508"/>
      <c r="EX2" s="508"/>
      <c r="EY2" s="508"/>
      <c r="EZ2" s="508"/>
      <c r="FA2" s="508"/>
      <c r="FB2" s="508"/>
      <c r="FC2" s="508"/>
      <c r="FD2" s="508"/>
      <c r="FE2" s="508"/>
      <c r="FF2" s="508"/>
      <c r="FG2" s="508"/>
      <c r="FH2" s="508"/>
      <c r="FI2" s="508"/>
      <c r="FJ2" s="508"/>
      <c r="FK2" s="508"/>
      <c r="FL2" s="508"/>
      <c r="FM2" s="508"/>
      <c r="FN2" s="508"/>
      <c r="FO2" s="508"/>
      <c r="FP2" s="508"/>
      <c r="FQ2" s="508"/>
      <c r="FR2" s="508"/>
      <c r="FS2" s="508"/>
      <c r="FT2" s="508"/>
      <c r="FU2" s="508"/>
      <c r="FV2" s="508"/>
      <c r="FW2" s="508"/>
      <c r="FX2" s="508"/>
      <c r="FY2" s="508"/>
      <c r="FZ2" s="508"/>
      <c r="GA2" s="508"/>
      <c r="GB2" s="508"/>
      <c r="GC2" s="508"/>
      <c r="GD2" s="508"/>
      <c r="GE2" s="508"/>
      <c r="GF2" s="508"/>
      <c r="GG2" s="508"/>
      <c r="GH2" s="508"/>
      <c r="GI2" s="508"/>
      <c r="GJ2" s="508"/>
      <c r="GK2" s="508"/>
      <c r="GL2" s="508"/>
      <c r="GM2" s="508"/>
      <c r="GN2" s="508"/>
      <c r="GO2" s="508"/>
      <c r="GP2" s="508"/>
      <c r="GQ2" s="508"/>
      <c r="GR2" s="508"/>
      <c r="GS2" s="508"/>
      <c r="GT2" s="508"/>
      <c r="GU2" s="508"/>
      <c r="GV2" s="508"/>
      <c r="GW2" s="508"/>
      <c r="GX2" s="508"/>
      <c r="GY2" s="508"/>
      <c r="GZ2" s="508"/>
      <c r="HA2" s="508"/>
      <c r="HB2" s="508"/>
      <c r="HC2" s="508"/>
      <c r="HD2" s="508"/>
      <c r="HE2" s="508"/>
      <c r="HF2" s="508"/>
      <c r="HG2" s="508"/>
      <c r="HH2" s="508"/>
      <c r="HI2" s="508"/>
      <c r="HJ2" s="508"/>
      <c r="HK2" s="508"/>
      <c r="HL2" s="508"/>
      <c r="HM2" s="508"/>
      <c r="HN2" s="508"/>
      <c r="HO2" s="508"/>
      <c r="HP2" s="508"/>
      <c r="HQ2" s="508"/>
      <c r="HR2" s="508"/>
      <c r="HS2" s="508"/>
      <c r="HT2" s="508"/>
      <c r="HU2" s="508"/>
      <c r="HV2" s="508"/>
      <c r="HW2" s="508"/>
      <c r="HX2" s="508"/>
      <c r="HY2" s="508"/>
      <c r="HZ2" s="508"/>
      <c r="IA2" s="508"/>
      <c r="IB2" s="508"/>
      <c r="IC2" s="508"/>
      <c r="ID2" s="508"/>
      <c r="IE2" s="508"/>
      <c r="IF2" s="508"/>
      <c r="IG2" s="508"/>
      <c r="IH2" s="508"/>
      <c r="II2" s="508"/>
      <c r="IJ2" s="508"/>
      <c r="IK2" s="508"/>
      <c r="IL2" s="508"/>
      <c r="IM2" s="508"/>
      <c r="IN2" s="508"/>
      <c r="IO2" s="508"/>
      <c r="IP2" s="508"/>
      <c r="IQ2" s="508"/>
    </row>
    <row r="3" spans="1:15" s="511" customFormat="1" ht="24.75" customHeight="1">
      <c r="A3" s="564" t="str">
        <f>'[1]TM'!A3</f>
        <v>THUYẾT MINH BÁO CÁO TÀI CHÍNH</v>
      </c>
      <c r="B3" s="565"/>
      <c r="C3" s="565"/>
      <c r="D3" s="565"/>
      <c r="E3" s="565"/>
      <c r="F3" s="565"/>
      <c r="G3" s="565"/>
      <c r="H3" s="565"/>
      <c r="I3" s="565"/>
      <c r="J3" s="565"/>
      <c r="K3" s="566"/>
      <c r="L3" s="23"/>
      <c r="N3" s="23"/>
      <c r="O3" s="563"/>
    </row>
    <row r="4" spans="1:15" s="511" customFormat="1" ht="18" customHeight="1">
      <c r="A4" s="567" t="s">
        <v>929</v>
      </c>
      <c r="B4" s="568"/>
      <c r="C4" s="568"/>
      <c r="D4" s="568"/>
      <c r="E4" s="568"/>
      <c r="F4" s="568"/>
      <c r="G4" s="568"/>
      <c r="H4" s="568"/>
      <c r="I4" s="568"/>
      <c r="J4" s="568"/>
      <c r="K4" s="569" t="s">
        <v>1184</v>
      </c>
      <c r="L4" s="30"/>
      <c r="N4" s="570"/>
      <c r="O4" s="563"/>
    </row>
    <row r="5" ht="14.25">
      <c r="L5" s="635"/>
    </row>
    <row r="6" spans="1:12" ht="15">
      <c r="A6" s="297" t="s">
        <v>1202</v>
      </c>
      <c r="B6" s="268"/>
      <c r="C6" s="297"/>
      <c r="D6" s="297"/>
      <c r="E6" s="297"/>
      <c r="F6" s="297"/>
      <c r="G6" s="297"/>
      <c r="H6" s="297"/>
      <c r="I6" s="297"/>
      <c r="J6" s="636"/>
      <c r="K6" s="297"/>
      <c r="L6" s="297"/>
    </row>
    <row r="7" spans="1:12" ht="27" customHeight="1">
      <c r="A7" s="41"/>
      <c r="B7" s="637" t="s">
        <v>1203</v>
      </c>
      <c r="C7" s="41"/>
      <c r="D7" s="41"/>
      <c r="E7" s="41"/>
      <c r="F7" s="41"/>
      <c r="G7" s="41"/>
      <c r="H7" s="41"/>
      <c r="I7" s="41"/>
      <c r="J7" s="282"/>
      <c r="K7" s="41"/>
      <c r="L7" s="41"/>
    </row>
    <row r="8" spans="1:12" ht="15">
      <c r="A8" s="297"/>
      <c r="B8" s="297"/>
      <c r="C8" s="297"/>
      <c r="D8" s="297"/>
      <c r="E8" s="764" t="s">
        <v>1204</v>
      </c>
      <c r="F8" s="764"/>
      <c r="G8" s="764"/>
      <c r="H8" s="764"/>
      <c r="I8" s="639"/>
      <c r="J8" s="764" t="s">
        <v>1205</v>
      </c>
      <c r="K8" s="764"/>
      <c r="L8" s="297"/>
    </row>
    <row r="9" spans="1:12" s="643" customFormat="1" ht="19.5" customHeight="1">
      <c r="A9" s="640"/>
      <c r="B9" s="640"/>
      <c r="C9" s="640"/>
      <c r="D9" s="640"/>
      <c r="E9" s="765" t="s">
        <v>1176</v>
      </c>
      <c r="F9" s="765"/>
      <c r="G9" s="765" t="s">
        <v>1217</v>
      </c>
      <c r="H9" s="764"/>
      <c r="I9" s="641"/>
      <c r="J9" s="642" t="s">
        <v>1176</v>
      </c>
      <c r="K9" s="649" t="s">
        <v>1217</v>
      </c>
      <c r="L9" s="640"/>
    </row>
    <row r="10" spans="1:12" ht="15">
      <c r="A10" s="41"/>
      <c r="B10" s="41"/>
      <c r="C10" s="41"/>
      <c r="D10" s="41"/>
      <c r="E10" s="638" t="s">
        <v>1206</v>
      </c>
      <c r="F10" s="638" t="s">
        <v>1207</v>
      </c>
      <c r="G10" s="638" t="s">
        <v>1206</v>
      </c>
      <c r="H10" s="638" t="s">
        <v>1207</v>
      </c>
      <c r="I10" s="639"/>
      <c r="J10" s="638" t="s">
        <v>1206</v>
      </c>
      <c r="K10" s="638" t="s">
        <v>1206</v>
      </c>
      <c r="L10" s="41"/>
    </row>
    <row r="11" spans="1:12" ht="15">
      <c r="A11" s="41"/>
      <c r="B11" s="297" t="s">
        <v>383</v>
      </c>
      <c r="C11" s="41"/>
      <c r="D11" s="41"/>
      <c r="E11" s="41"/>
      <c r="F11" s="41"/>
      <c r="G11" s="41"/>
      <c r="H11" s="41"/>
      <c r="I11" s="207"/>
      <c r="J11" s="644"/>
      <c r="K11" s="207"/>
      <c r="L11" s="41"/>
    </row>
    <row r="12" spans="1:12" ht="15" customHeight="1">
      <c r="A12" s="41"/>
      <c r="B12" s="766" t="s">
        <v>1208</v>
      </c>
      <c r="C12" s="766"/>
      <c r="D12" s="645"/>
      <c r="E12" s="16">
        <v>19192385331</v>
      </c>
      <c r="F12" s="296">
        <v>0</v>
      </c>
      <c r="G12" s="16">
        <f>'[1]CDKT '!K11</f>
        <v>15764754004</v>
      </c>
      <c r="H12" s="16">
        <v>0</v>
      </c>
      <c r="I12" s="207"/>
      <c r="J12" s="16">
        <f>E12+F12</f>
        <v>19192385331</v>
      </c>
      <c r="K12" s="16">
        <f>G12+H12</f>
        <v>15764754004</v>
      </c>
      <c r="L12" s="41"/>
    </row>
    <row r="13" spans="1:12" ht="33" customHeight="1" hidden="1">
      <c r="A13" s="41"/>
      <c r="B13" s="712" t="s">
        <v>1209</v>
      </c>
      <c r="C13" s="712"/>
      <c r="D13" s="249"/>
      <c r="E13" s="16"/>
      <c r="F13" s="296">
        <v>0</v>
      </c>
      <c r="G13" s="16"/>
      <c r="H13" s="16">
        <v>0</v>
      </c>
      <c r="I13" s="207"/>
      <c r="J13" s="16">
        <f>E13+F13</f>
        <v>0</v>
      </c>
      <c r="K13" s="16">
        <f>G13+H13</f>
        <v>0</v>
      </c>
      <c r="L13" s="41"/>
    </row>
    <row r="14" spans="1:12" ht="30.75" customHeight="1">
      <c r="A14" s="41"/>
      <c r="B14" s="712" t="s">
        <v>1210</v>
      </c>
      <c r="C14" s="712"/>
      <c r="D14" s="249"/>
      <c r="E14" s="16">
        <v>12580399812</v>
      </c>
      <c r="F14" s="296">
        <v>0</v>
      </c>
      <c r="G14" s="16">
        <f>'[1]CDKT '!K14</f>
        <v>7525960000</v>
      </c>
      <c r="H14" s="16">
        <v>0</v>
      </c>
      <c r="I14" s="207"/>
      <c r="J14" s="16">
        <f>E14+F14</f>
        <v>12580399812</v>
      </c>
      <c r="K14" s="16">
        <f>G14+H14</f>
        <v>7525960000</v>
      </c>
      <c r="L14" s="41"/>
    </row>
    <row r="15" spans="1:12" ht="18" customHeight="1">
      <c r="A15" s="41"/>
      <c r="B15" s="712" t="s">
        <v>1211</v>
      </c>
      <c r="C15" s="712"/>
      <c r="D15" s="249"/>
      <c r="E15" s="41"/>
      <c r="F15" s="296">
        <v>0</v>
      </c>
      <c r="G15" s="296">
        <v>0</v>
      </c>
      <c r="H15" s="16">
        <v>0</v>
      </c>
      <c r="I15" s="207"/>
      <c r="J15" s="644"/>
      <c r="K15" s="207"/>
      <c r="L15" s="41"/>
    </row>
    <row r="16" spans="1:12" ht="15">
      <c r="A16" s="41"/>
      <c r="B16" s="41" t="s">
        <v>1212</v>
      </c>
      <c r="C16" s="41"/>
      <c r="D16" s="41"/>
      <c r="E16" s="16">
        <v>35698634066</v>
      </c>
      <c r="F16" s="16">
        <f>'[1]CDKT '!I22</f>
        <v>-1800968316</v>
      </c>
      <c r="G16" s="16">
        <f>'[1]CDKT '!K17</f>
        <v>71890433664</v>
      </c>
      <c r="H16" s="16">
        <f>'[1]CDKT '!K22</f>
        <v>-1418046325</v>
      </c>
      <c r="I16" s="207"/>
      <c r="J16" s="16">
        <f>E16+F16</f>
        <v>33897665750</v>
      </c>
      <c r="K16" s="16">
        <f>G16+H16</f>
        <v>70472387339</v>
      </c>
      <c r="L16" s="41"/>
    </row>
    <row r="17" spans="1:12" ht="15">
      <c r="A17" s="41"/>
      <c r="B17" s="41" t="s">
        <v>1213</v>
      </c>
      <c r="C17" s="41"/>
      <c r="D17" s="41"/>
      <c r="E17" s="16"/>
      <c r="F17" s="41"/>
      <c r="G17" s="16"/>
      <c r="H17" s="41"/>
      <c r="I17" s="207"/>
      <c r="J17" s="16">
        <f>E17+F17</f>
        <v>0</v>
      </c>
      <c r="K17" s="16">
        <f>G17+H17</f>
        <v>0</v>
      </c>
      <c r="L17" s="41"/>
    </row>
    <row r="18" spans="1:12" ht="15">
      <c r="A18" s="41"/>
      <c r="B18" s="41" t="s">
        <v>1214</v>
      </c>
      <c r="C18" s="645"/>
      <c r="D18" s="645"/>
      <c r="E18" s="87">
        <v>7429488605</v>
      </c>
      <c r="F18" s="296">
        <v>0</v>
      </c>
      <c r="G18" s="16">
        <f>'[1]TM'!K312</f>
        <v>13161887386</v>
      </c>
      <c r="H18" s="16">
        <v>0</v>
      </c>
      <c r="I18" s="207"/>
      <c r="J18" s="16">
        <f>E18+F18</f>
        <v>7429488605</v>
      </c>
      <c r="K18" s="16">
        <f>G18+H18</f>
        <v>13161887386</v>
      </c>
      <c r="L18" s="41"/>
    </row>
    <row r="19" spans="1:12" ht="21.75" customHeight="1" thickBot="1">
      <c r="A19" s="646"/>
      <c r="B19" s="297" t="s">
        <v>1215</v>
      </c>
      <c r="C19" s="646"/>
      <c r="D19" s="646"/>
      <c r="E19" s="299">
        <f>SUM(E12:E18)</f>
        <v>74900907814</v>
      </c>
      <c r="F19" s="299">
        <f aca="true" t="shared" si="0" ref="F19:K19">SUM(F12:F18)</f>
        <v>-1800968316</v>
      </c>
      <c r="G19" s="299">
        <f t="shared" si="0"/>
        <v>108343035054</v>
      </c>
      <c r="H19" s="299">
        <f t="shared" si="0"/>
        <v>-1418046325</v>
      </c>
      <c r="I19" s="299">
        <f t="shared" si="0"/>
        <v>0</v>
      </c>
      <c r="J19" s="299">
        <f t="shared" si="0"/>
        <v>73099939498</v>
      </c>
      <c r="K19" s="299">
        <f t="shared" si="0"/>
        <v>106924988729</v>
      </c>
      <c r="L19" s="646"/>
    </row>
    <row r="20" spans="1:12" ht="15.75" thickTop="1">
      <c r="A20" s="646"/>
      <c r="B20" s="297" t="s">
        <v>387</v>
      </c>
      <c r="C20" s="646"/>
      <c r="D20" s="646"/>
      <c r="E20" s="646"/>
      <c r="F20" s="646"/>
      <c r="G20" s="646"/>
      <c r="H20" s="646"/>
      <c r="I20" s="646"/>
      <c r="J20" s="646"/>
      <c r="K20" s="646"/>
      <c r="L20" s="646"/>
    </row>
    <row r="21" spans="1:12" ht="15">
      <c r="A21" s="646"/>
      <c r="B21" s="41" t="s">
        <v>906</v>
      </c>
      <c r="C21" s="646"/>
      <c r="D21" s="646"/>
      <c r="E21" s="16">
        <v>46284787729</v>
      </c>
      <c r="F21" s="16">
        <v>0</v>
      </c>
      <c r="G21" s="16">
        <f>'[1]CDKT '!K77</f>
        <v>33248828798</v>
      </c>
      <c r="H21" s="16">
        <v>0</v>
      </c>
      <c r="I21" s="646"/>
      <c r="J21" s="16">
        <f>E21+F21</f>
        <v>46284787729</v>
      </c>
      <c r="K21" s="16">
        <f>G21+H21</f>
        <v>33248828798</v>
      </c>
      <c r="L21" s="646"/>
    </row>
    <row r="22" spans="1:12" ht="15">
      <c r="A22" s="646"/>
      <c r="B22" s="41" t="s">
        <v>907</v>
      </c>
      <c r="C22" s="646"/>
      <c r="D22" s="646"/>
      <c r="E22" s="16">
        <v>18420955390</v>
      </c>
      <c r="F22" s="16">
        <v>0</v>
      </c>
      <c r="G22" s="16">
        <f>'[1]CDKT '!K78</f>
        <v>24352323904</v>
      </c>
      <c r="H22" s="16">
        <v>0</v>
      </c>
      <c r="I22" s="646"/>
      <c r="J22" s="16">
        <f>E22+F22</f>
        <v>18420955390</v>
      </c>
      <c r="K22" s="16">
        <f>G22+H22</f>
        <v>24352323904</v>
      </c>
      <c r="L22" s="646"/>
    </row>
    <row r="23" spans="1:12" ht="15">
      <c r="A23" s="646"/>
      <c r="B23" s="41" t="s">
        <v>908</v>
      </c>
      <c r="C23" s="646"/>
      <c r="D23" s="646"/>
      <c r="E23" s="16"/>
      <c r="F23" s="646"/>
      <c r="G23" s="16"/>
      <c r="H23" s="16"/>
      <c r="I23" s="646"/>
      <c r="J23" s="16">
        <f>E23+F23</f>
        <v>0</v>
      </c>
      <c r="K23" s="16">
        <f>G23+H23</f>
        <v>0</v>
      </c>
      <c r="L23" s="646"/>
    </row>
    <row r="24" spans="1:12" ht="15">
      <c r="A24" s="646"/>
      <c r="B24" s="41" t="s">
        <v>909</v>
      </c>
      <c r="C24" s="646"/>
      <c r="D24" s="646"/>
      <c r="E24" s="16"/>
      <c r="F24" s="646"/>
      <c r="G24" s="16"/>
      <c r="H24" s="16"/>
      <c r="I24" s="646"/>
      <c r="J24" s="16">
        <f>E24+F24</f>
        <v>0</v>
      </c>
      <c r="K24" s="16">
        <f>G24+H24</f>
        <v>0</v>
      </c>
      <c r="L24" s="646"/>
    </row>
    <row r="25" spans="1:12" ht="15">
      <c r="A25" s="646"/>
      <c r="B25" s="41" t="s">
        <v>910</v>
      </c>
      <c r="C25" s="646"/>
      <c r="D25" s="646"/>
      <c r="E25" s="16"/>
      <c r="F25" s="646"/>
      <c r="G25" s="16"/>
      <c r="H25" s="16"/>
      <c r="I25" s="646"/>
      <c r="J25" s="16">
        <f>E25</f>
        <v>0</v>
      </c>
      <c r="K25" s="16">
        <f>G25</f>
        <v>0</v>
      </c>
      <c r="L25" s="646"/>
    </row>
    <row r="26" spans="1:12" ht="20.25" customHeight="1" thickBot="1">
      <c r="A26" s="646"/>
      <c r="B26" s="297" t="s">
        <v>1215</v>
      </c>
      <c r="C26" s="646"/>
      <c r="D26" s="646"/>
      <c r="E26" s="299">
        <f>SUM(E20:E25)</f>
        <v>64705743119</v>
      </c>
      <c r="F26" s="299">
        <f aca="true" t="shared" si="1" ref="F26:K26">SUM(F20:F25)</f>
        <v>0</v>
      </c>
      <c r="G26" s="299">
        <f t="shared" si="1"/>
        <v>57601152702</v>
      </c>
      <c r="H26" s="299">
        <f t="shared" si="1"/>
        <v>0</v>
      </c>
      <c r="I26" s="299"/>
      <c r="J26" s="299">
        <f t="shared" si="1"/>
        <v>64705743119</v>
      </c>
      <c r="K26" s="299">
        <f t="shared" si="1"/>
        <v>57601152702</v>
      </c>
      <c r="L26" s="646"/>
    </row>
    <row r="27" ht="15" thickTop="1"/>
  </sheetData>
  <sheetProtection/>
  <mergeCells count="8">
    <mergeCell ref="B14:C14"/>
    <mergeCell ref="B15:C15"/>
    <mergeCell ref="E8:H8"/>
    <mergeCell ref="J8:K8"/>
    <mergeCell ref="E9:F9"/>
    <mergeCell ref="G9:H9"/>
    <mergeCell ref="B12:C12"/>
    <mergeCell ref="B13:C13"/>
  </mergeCells>
  <printOptions/>
  <pageMargins left="0.7" right="0.7" top="0.75" bottom="0.75" header="0.3" footer="0.3"/>
  <pageSetup firstPageNumber="25" useFirstPageNumber="1" horizontalDpi="600" verticalDpi="600" orientation="landscape" paperSize="9" r:id="rId1"/>
  <headerFooter>
    <oddFooter>&amp;L&amp;"VNI-Times,Italic"Caùc thuyeát minh baùo caøo taøi chính laø phaàn khoâng theå taùch rôøi cuûa Baùo caùo taøi chính naøy&amp;R&amp;"VNI-Times,Italic"Trang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NAM</cp:lastModifiedBy>
  <cp:lastPrinted>2013-01-28T09:32:03Z</cp:lastPrinted>
  <dcterms:created xsi:type="dcterms:W3CDTF">2009-04-16T05:27:02Z</dcterms:created>
  <dcterms:modified xsi:type="dcterms:W3CDTF">2013-01-28T09:33:12Z</dcterms:modified>
  <cp:category/>
  <cp:version/>
  <cp:contentType/>
  <cp:contentStatus/>
</cp:coreProperties>
</file>